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rchdioceseofdenver.sharepoint.com/sites/ParishFinance/Shared Documents/Budget/2025 - 2026 Budget Info/Parishes Without Schools/"/>
    </mc:Choice>
  </mc:AlternateContent>
  <xr:revisionPtr revIDLastSave="305" documentId="13_ncr:1_{86AD8CE5-89E6-4385-B7EA-1A574CD0B28F}" xr6:coauthVersionLast="47" xr6:coauthVersionMax="47" xr10:uidLastSave="{EF0AB36A-692F-418E-AB07-20D3A45ABB6A}"/>
  <bookViews>
    <workbookView xWindow="-28920" yWindow="-105" windowWidth="29040" windowHeight="15720" tabRatio="776" xr2:uid="{00000000-000D-0000-FFFF-FFFF00000000}"/>
  </bookViews>
  <sheets>
    <sheet name="Procedures" sheetId="6" r:id="rId1"/>
    <sheet name="Personnel Costs" sheetId="4" r:id="rId2"/>
    <sheet name="Employer Expense" sheetId="10" r:id="rId3"/>
    <sheet name="Employee Expense" sheetId="11" r:id="rId4"/>
  </sheets>
  <externalReferences>
    <externalReference r:id="rId5"/>
  </externalReferences>
  <definedNames>
    <definedName name="EEDENTAL">'Employee Expense'!$J$4:$L$16</definedName>
    <definedName name="EEHEALTH">'Employee Expense'!$B$4:$D$16</definedName>
    <definedName name="EEVISION">'Employee Expense'!$F$4:$H$8</definedName>
    <definedName name="EMPLOYERDENTAL">'Employer Expense'!$J$4:$L$16</definedName>
    <definedName name="EMPLOYERHEALTH">'Employer Expense'!$B$4:$D$16</definedName>
    <definedName name="EMPLOYERVISION">'Employer Expense'!$F$4:$H$8</definedName>
    <definedName name="_xlnm.Print_Area" localSheetId="1">'Personnel Costs'!$A$1:$AM$83</definedName>
    <definedName name="_xlnm.Print_Area">'[1]Salary Scale'!#REF!</definedName>
    <definedName name="SIXLANE">#REF!</definedName>
    <definedName name="SIXSCALE">#REF!</definedName>
    <definedName name="SIXSTEP">#REF!</definedName>
    <definedName name="THREELANE">#REF!</definedName>
    <definedName name="THREESCALE">#REF!</definedName>
    <definedName name="THREESTEP">#REF!</definedName>
    <definedName name="ZEROLANE">#REF!</definedName>
    <definedName name="ZEROSCALE">#REF!</definedName>
    <definedName name="ZEROSTE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H15" i="4"/>
  <c r="K16" i="4"/>
  <c r="K17" i="4"/>
  <c r="K18" i="4"/>
  <c r="K19" i="4"/>
  <c r="K20" i="4"/>
  <c r="K21" i="4"/>
  <c r="K22" i="4"/>
  <c r="D5" i="10" l="1"/>
  <c r="F24" i="4"/>
  <c r="F39" i="4"/>
  <c r="F54" i="4"/>
  <c r="F85" i="4" s="1"/>
  <c r="F82" i="4"/>
  <c r="J79" i="4" l="1"/>
  <c r="J78" i="4"/>
  <c r="J77" i="4"/>
  <c r="J76" i="4"/>
  <c r="J75" i="4"/>
  <c r="J74" i="4"/>
  <c r="J73" i="4"/>
  <c r="J72" i="4"/>
  <c r="J71" i="4"/>
  <c r="J70" i="4"/>
  <c r="J69" i="4"/>
  <c r="J68" i="4"/>
  <c r="J67" i="4"/>
  <c r="J66" i="4"/>
  <c r="J65" i="4"/>
  <c r="J64" i="4"/>
  <c r="J63" i="4"/>
  <c r="J62" i="4"/>
  <c r="J61" i="4"/>
  <c r="J60" i="4"/>
  <c r="J50" i="4"/>
  <c r="J49" i="4"/>
  <c r="J48" i="4"/>
  <c r="J47" i="4"/>
  <c r="L16" i="11"/>
  <c r="L15" i="11"/>
  <c r="L14" i="11"/>
  <c r="L12" i="11"/>
  <c r="L11" i="11"/>
  <c r="L10" i="11"/>
  <c r="L8" i="11"/>
  <c r="L7" i="11"/>
  <c r="L6" i="11"/>
  <c r="H8" i="11"/>
  <c r="H7" i="11"/>
  <c r="H6" i="11"/>
  <c r="H5" i="11"/>
  <c r="H8" i="10"/>
  <c r="H7" i="10"/>
  <c r="H6" i="10"/>
  <c r="H5" i="10"/>
  <c r="L16" i="10"/>
  <c r="L15" i="10"/>
  <c r="L14" i="10"/>
  <c r="L13" i="10"/>
  <c r="L12" i="10"/>
  <c r="L11" i="10"/>
  <c r="L10" i="10"/>
  <c r="L9" i="10"/>
  <c r="L8" i="10"/>
  <c r="L7" i="10"/>
  <c r="L6" i="10"/>
  <c r="L5" i="10"/>
  <c r="H79" i="4" l="1"/>
  <c r="H78" i="4"/>
  <c r="H77" i="4"/>
  <c r="H76" i="4"/>
  <c r="H75" i="4"/>
  <c r="H74" i="4"/>
  <c r="H73" i="4"/>
  <c r="H72" i="4"/>
  <c r="H71" i="4"/>
  <c r="H70" i="4"/>
  <c r="H69" i="4"/>
  <c r="H68" i="4"/>
  <c r="H67" i="4"/>
  <c r="H66" i="4"/>
  <c r="H65" i="4"/>
  <c r="H64" i="4"/>
  <c r="H63" i="4"/>
  <c r="H62" i="4"/>
  <c r="H61" i="4"/>
  <c r="H60" i="4"/>
  <c r="H50" i="4"/>
  <c r="H49" i="4"/>
  <c r="H48" i="4"/>
  <c r="H47" i="4"/>
  <c r="D12" i="11"/>
  <c r="D11" i="11"/>
  <c r="D10" i="11"/>
  <c r="D9" i="11"/>
  <c r="D8" i="11"/>
  <c r="D7" i="11"/>
  <c r="D6" i="11"/>
  <c r="D5" i="11"/>
  <c r="D12" i="10"/>
  <c r="D11" i="10"/>
  <c r="D10" i="10"/>
  <c r="D9" i="10"/>
  <c r="D8" i="10"/>
  <c r="D7" i="10"/>
  <c r="D6" i="10"/>
  <c r="G82" i="4" l="1"/>
  <c r="S50" i="4"/>
  <c r="S49" i="4"/>
  <c r="S48" i="4"/>
  <c r="S47" i="4"/>
  <c r="G54" i="4"/>
  <c r="E24" i="4"/>
  <c r="G39" i="4"/>
  <c r="G24" i="4"/>
  <c r="G85" i="4" l="1"/>
  <c r="E39" i="4"/>
  <c r="K79" i="4" l="1"/>
  <c r="K78" i="4"/>
  <c r="K77" i="4"/>
  <c r="K76" i="4"/>
  <c r="K75" i="4"/>
  <c r="K74" i="4"/>
  <c r="K73" i="4"/>
  <c r="K72" i="4"/>
  <c r="K71" i="4"/>
  <c r="K70" i="4"/>
  <c r="K69" i="4"/>
  <c r="K68" i="4"/>
  <c r="K67" i="4"/>
  <c r="K66" i="4"/>
  <c r="K65" i="4"/>
  <c r="K64" i="4"/>
  <c r="K63" i="4"/>
  <c r="K62" i="4"/>
  <c r="K61" i="4"/>
  <c r="K60" i="4"/>
  <c r="H59" i="4" l="1"/>
  <c r="J59" i="4"/>
  <c r="H16" i="4"/>
  <c r="J16" i="4"/>
  <c r="K59" i="4"/>
  <c r="C5" i="10" l="1"/>
  <c r="L13" i="11"/>
  <c r="J58" i="4" l="1"/>
  <c r="H58" i="4" l="1"/>
  <c r="K58" i="4"/>
  <c r="C12" i="11" l="1"/>
  <c r="C11" i="11"/>
  <c r="C10" i="11"/>
  <c r="C9" i="11"/>
  <c r="C8" i="11"/>
  <c r="C7" i="11"/>
  <c r="C6" i="11"/>
  <c r="C5" i="11"/>
  <c r="C12" i="10"/>
  <c r="C11" i="10"/>
  <c r="C10" i="10"/>
  <c r="C9" i="10"/>
  <c r="C8" i="10"/>
  <c r="C7" i="10"/>
  <c r="C6" i="10"/>
  <c r="Q74" i="4"/>
  <c r="Q16" i="4"/>
  <c r="S80" i="4"/>
  <c r="Q68" i="4"/>
  <c r="M19" i="4"/>
  <c r="Q14" i="4"/>
  <c r="Q17" i="4"/>
  <c r="I78" i="4"/>
  <c r="I77" i="4"/>
  <c r="I76" i="4"/>
  <c r="I75" i="4"/>
  <c r="I74" i="4"/>
  <c r="I73" i="4"/>
  <c r="I72" i="4"/>
  <c r="I71" i="4"/>
  <c r="Q78" i="4"/>
  <c r="Q77" i="4"/>
  <c r="Q76" i="4"/>
  <c r="Q75" i="4"/>
  <c r="Q73" i="4"/>
  <c r="Q72" i="4"/>
  <c r="Q71" i="4"/>
  <c r="O78" i="4"/>
  <c r="O77" i="4"/>
  <c r="O76" i="4"/>
  <c r="O75" i="4"/>
  <c r="O74" i="4"/>
  <c r="O73" i="4"/>
  <c r="O72" i="4"/>
  <c r="O71" i="4"/>
  <c r="M78" i="4"/>
  <c r="M77" i="4"/>
  <c r="M76" i="4"/>
  <c r="M75" i="4"/>
  <c r="M74" i="4"/>
  <c r="M73" i="4"/>
  <c r="M72" i="4"/>
  <c r="M71" i="4"/>
  <c r="K82" i="4"/>
  <c r="E82" i="4"/>
  <c r="E81" i="4"/>
  <c r="E53" i="4"/>
  <c r="M44" i="4"/>
  <c r="L9" i="11"/>
  <c r="L5" i="11"/>
  <c r="J35" i="4"/>
  <c r="D52" i="4"/>
  <c r="Q37" i="4"/>
  <c r="Q36" i="4"/>
  <c r="Q35" i="4"/>
  <c r="Q34" i="4"/>
  <c r="Q33" i="4"/>
  <c r="Q32" i="4"/>
  <c r="Q31" i="4"/>
  <c r="Q30" i="4"/>
  <c r="Q29" i="4"/>
  <c r="O37" i="4"/>
  <c r="O36" i="4"/>
  <c r="O35" i="4"/>
  <c r="O34" i="4"/>
  <c r="O33" i="4"/>
  <c r="O32" i="4"/>
  <c r="O31" i="4"/>
  <c r="O30" i="4"/>
  <c r="O29" i="4"/>
  <c r="M37" i="4"/>
  <c r="M36" i="4"/>
  <c r="M35" i="4"/>
  <c r="M34" i="4"/>
  <c r="M33" i="4"/>
  <c r="M32" i="4"/>
  <c r="M31" i="4"/>
  <c r="M30" i="4"/>
  <c r="M29" i="4"/>
  <c r="Q79" i="4"/>
  <c r="Q70" i="4"/>
  <c r="Q69" i="4"/>
  <c r="Q67" i="4"/>
  <c r="Q66" i="4"/>
  <c r="Q65" i="4"/>
  <c r="Q64" i="4"/>
  <c r="Q63" i="4"/>
  <c r="Q62" i="4"/>
  <c r="Q61" i="4"/>
  <c r="Q59" i="4"/>
  <c r="Q58" i="4"/>
  <c r="Q52" i="4"/>
  <c r="Q51" i="4"/>
  <c r="Q46" i="4"/>
  <c r="Q45" i="4"/>
  <c r="Q44" i="4"/>
  <c r="Q43" i="4"/>
  <c r="Q22" i="4"/>
  <c r="Q21" i="4"/>
  <c r="Q20" i="4"/>
  <c r="Q19" i="4"/>
  <c r="Q18" i="4"/>
  <c r="Q15" i="4"/>
  <c r="O70" i="4"/>
  <c r="O69" i="4"/>
  <c r="O68" i="4"/>
  <c r="O67" i="4"/>
  <c r="O66" i="4"/>
  <c r="O65" i="4"/>
  <c r="O64" i="4"/>
  <c r="O63" i="4"/>
  <c r="O62" i="4"/>
  <c r="O61" i="4"/>
  <c r="O60" i="4"/>
  <c r="O59" i="4"/>
  <c r="O58" i="4"/>
  <c r="O52" i="4"/>
  <c r="O51" i="4"/>
  <c r="O46" i="4"/>
  <c r="O45" i="4"/>
  <c r="O44" i="4"/>
  <c r="O22" i="4"/>
  <c r="O21" i="4"/>
  <c r="O20" i="4"/>
  <c r="O19" i="4"/>
  <c r="O18" i="4"/>
  <c r="O17" i="4"/>
  <c r="O16" i="4"/>
  <c r="O15" i="4"/>
  <c r="M79" i="4"/>
  <c r="M70" i="4"/>
  <c r="M69" i="4"/>
  <c r="M68" i="4"/>
  <c r="M67" i="4"/>
  <c r="M66" i="4"/>
  <c r="M65" i="4"/>
  <c r="M64" i="4"/>
  <c r="M63" i="4"/>
  <c r="M62" i="4"/>
  <c r="M61" i="4"/>
  <c r="M60" i="4"/>
  <c r="M59" i="4"/>
  <c r="M58" i="4"/>
  <c r="M52" i="4"/>
  <c r="M51" i="4"/>
  <c r="M46" i="4"/>
  <c r="M45" i="4"/>
  <c r="M43" i="4"/>
  <c r="M22" i="4"/>
  <c r="M21" i="4"/>
  <c r="M20" i="4"/>
  <c r="M18" i="4"/>
  <c r="M17" i="4"/>
  <c r="M16" i="4"/>
  <c r="M15" i="4"/>
  <c r="K16" i="11"/>
  <c r="K15" i="11"/>
  <c r="K14" i="11"/>
  <c r="K13" i="11"/>
  <c r="K12" i="11"/>
  <c r="K11" i="11"/>
  <c r="K10" i="11"/>
  <c r="K9" i="11"/>
  <c r="K8" i="11"/>
  <c r="K7" i="11"/>
  <c r="K6" i="11"/>
  <c r="K5" i="11"/>
  <c r="G8" i="11"/>
  <c r="G7" i="11"/>
  <c r="G6" i="11"/>
  <c r="G5" i="11"/>
  <c r="K16" i="10"/>
  <c r="K15" i="10"/>
  <c r="K14" i="10"/>
  <c r="K13" i="10"/>
  <c r="K12" i="10"/>
  <c r="K11" i="10"/>
  <c r="K10" i="10"/>
  <c r="K9" i="10"/>
  <c r="O43" i="4"/>
  <c r="K8" i="10"/>
  <c r="K7" i="10"/>
  <c r="K6" i="10"/>
  <c r="K5" i="10"/>
  <c r="G8" i="10"/>
  <c r="G7" i="10"/>
  <c r="G6" i="10"/>
  <c r="G5" i="10"/>
  <c r="M14" i="4"/>
  <c r="Q60" i="4"/>
  <c r="O79" i="4"/>
  <c r="O14" i="4"/>
  <c r="I60" i="4"/>
  <c r="I62" i="4"/>
  <c r="I79" i="4"/>
  <c r="I70" i="4"/>
  <c r="I68" i="4"/>
  <c r="I69" i="4"/>
  <c r="I67" i="4"/>
  <c r="I66" i="4"/>
  <c r="I65" i="4"/>
  <c r="I64" i="4"/>
  <c r="I63" i="4"/>
  <c r="I61" i="4"/>
  <c r="E54" i="4"/>
  <c r="E38" i="4"/>
  <c r="E23" i="4"/>
  <c r="E85" i="4" l="1"/>
  <c r="H18" i="4"/>
  <c r="J18" i="4"/>
  <c r="J46" i="4"/>
  <c r="H46" i="4"/>
  <c r="H19" i="4"/>
  <c r="J19" i="4"/>
  <c r="J51" i="4"/>
  <c r="H51" i="4"/>
  <c r="H44" i="4"/>
  <c r="J44" i="4"/>
  <c r="H20" i="4"/>
  <c r="J20" i="4"/>
  <c r="J52" i="4"/>
  <c r="H52" i="4"/>
  <c r="H21" i="4"/>
  <c r="J21" i="4"/>
  <c r="K14" i="4"/>
  <c r="J14" i="4"/>
  <c r="J45" i="4"/>
  <c r="H45" i="4"/>
  <c r="H22" i="4"/>
  <c r="J22" i="4"/>
  <c r="J15" i="4"/>
  <c r="H17" i="4"/>
  <c r="J17" i="4"/>
  <c r="H43" i="4"/>
  <c r="J43" i="4"/>
  <c r="H34" i="4"/>
  <c r="J34" i="4"/>
  <c r="H36" i="4"/>
  <c r="J36" i="4"/>
  <c r="H37" i="4"/>
  <c r="J37" i="4"/>
  <c r="H33" i="4"/>
  <c r="J33" i="4"/>
  <c r="H30" i="4"/>
  <c r="J30" i="4"/>
  <c r="H29" i="4"/>
  <c r="J29" i="4"/>
  <c r="H31" i="4"/>
  <c r="J31" i="4"/>
  <c r="H32" i="4"/>
  <c r="J32" i="4"/>
  <c r="H35" i="4"/>
  <c r="K35" i="4"/>
  <c r="I35" i="4"/>
  <c r="I14" i="4"/>
  <c r="I22" i="4"/>
  <c r="I15" i="4"/>
  <c r="I31" i="4"/>
  <c r="O39" i="4"/>
  <c r="Q39" i="4"/>
  <c r="Q82" i="4"/>
  <c r="K32" i="4"/>
  <c r="K45" i="4"/>
  <c r="K34" i="4"/>
  <c r="Q24" i="4"/>
  <c r="K44" i="4"/>
  <c r="O54" i="4"/>
  <c r="K46" i="4"/>
  <c r="K33" i="4"/>
  <c r="O24" i="4"/>
  <c r="O85" i="4" s="1"/>
  <c r="K51" i="4"/>
  <c r="K36" i="4"/>
  <c r="K29" i="4"/>
  <c r="K52" i="4"/>
  <c r="K37" i="4"/>
  <c r="Q54" i="4"/>
  <c r="I30" i="4"/>
  <c r="K30" i="4"/>
  <c r="K31" i="4"/>
  <c r="K15" i="4"/>
  <c r="O82" i="4"/>
  <c r="K43" i="4"/>
  <c r="I32" i="4"/>
  <c r="I43" i="4"/>
  <c r="I37" i="4"/>
  <c r="I45" i="4"/>
  <c r="I29" i="4"/>
  <c r="I51" i="4"/>
  <c r="I36" i="4"/>
  <c r="R62" i="4"/>
  <c r="S62" i="4" s="1"/>
  <c r="R70" i="4"/>
  <c r="S70" i="4" s="1"/>
  <c r="R64" i="4"/>
  <c r="S64" i="4" s="1"/>
  <c r="R73" i="4"/>
  <c r="S73" i="4" s="1"/>
  <c r="R78" i="4"/>
  <c r="S78" i="4" s="1"/>
  <c r="R76" i="4"/>
  <c r="S76" i="4" s="1"/>
  <c r="R75" i="4"/>
  <c r="S75" i="4" s="1"/>
  <c r="R66" i="4"/>
  <c r="S66" i="4" s="1"/>
  <c r="R67" i="4"/>
  <c r="S67" i="4" s="1"/>
  <c r="R74" i="4"/>
  <c r="S74" i="4" s="1"/>
  <c r="R68" i="4"/>
  <c r="S68" i="4" s="1"/>
  <c r="R77" i="4"/>
  <c r="S77" i="4" s="1"/>
  <c r="R71" i="4"/>
  <c r="S71" i="4" s="1"/>
  <c r="R65" i="4"/>
  <c r="S65" i="4" s="1"/>
  <c r="R61" i="4"/>
  <c r="S61" i="4" s="1"/>
  <c r="R69" i="4"/>
  <c r="S69" i="4" s="1"/>
  <c r="R60" i="4"/>
  <c r="S60" i="4" s="1"/>
  <c r="R72" i="4"/>
  <c r="S72" i="4" s="1"/>
  <c r="R63" i="4"/>
  <c r="S63" i="4" s="1"/>
  <c r="R79" i="4"/>
  <c r="S79" i="4" s="1"/>
  <c r="M54" i="4"/>
  <c r="M24" i="4"/>
  <c r="M82" i="4"/>
  <c r="M39" i="4"/>
  <c r="D81" i="4"/>
  <c r="I58" i="4"/>
  <c r="I46" i="4"/>
  <c r="I17" i="4"/>
  <c r="I59" i="4"/>
  <c r="D54" i="4"/>
  <c r="I34" i="4"/>
  <c r="I21" i="4"/>
  <c r="D38" i="4"/>
  <c r="I16" i="4"/>
  <c r="I44" i="4"/>
  <c r="D39" i="4"/>
  <c r="I18" i="4"/>
  <c r="I33" i="4"/>
  <c r="I19" i="4"/>
  <c r="I52" i="4"/>
  <c r="D53" i="4"/>
  <c r="D23" i="4"/>
  <c r="J82" i="4"/>
  <c r="I20" i="4"/>
  <c r="D82" i="4"/>
  <c r="D24" i="4"/>
  <c r="Q85" i="4" l="1"/>
  <c r="D85" i="4"/>
  <c r="R14" i="4"/>
  <c r="S14" i="4" s="1"/>
  <c r="M85" i="4"/>
  <c r="R22" i="4"/>
  <c r="S22" i="4" s="1"/>
  <c r="K39" i="4"/>
  <c r="K24" i="4"/>
  <c r="R29" i="4"/>
  <c r="S29" i="4" s="1"/>
  <c r="K54" i="4"/>
  <c r="R15" i="4"/>
  <c r="S15" i="4" s="1"/>
  <c r="J54" i="4"/>
  <c r="R32" i="4"/>
  <c r="S32" i="4" s="1"/>
  <c r="R43" i="4"/>
  <c r="S43" i="4" s="1"/>
  <c r="J39" i="4"/>
  <c r="R31" i="4"/>
  <c r="S31" i="4" s="1"/>
  <c r="R30" i="4"/>
  <c r="S30" i="4" s="1"/>
  <c r="R37" i="4"/>
  <c r="S37" i="4" s="1"/>
  <c r="R45" i="4"/>
  <c r="S45" i="4" s="1"/>
  <c r="R36" i="4"/>
  <c r="S36" i="4" s="1"/>
  <c r="R33" i="4"/>
  <c r="S33" i="4" s="1"/>
  <c r="R34" i="4"/>
  <c r="S34" i="4" s="1"/>
  <c r="R19" i="4"/>
  <c r="S19" i="4" s="1"/>
  <c r="R35" i="4"/>
  <c r="S35" i="4" s="1"/>
  <c r="R46" i="4"/>
  <c r="S46" i="4" s="1"/>
  <c r="I39" i="4"/>
  <c r="R59" i="4"/>
  <c r="S59" i="4" s="1"/>
  <c r="R21" i="4"/>
  <c r="S21" i="4" s="1"/>
  <c r="R16" i="4"/>
  <c r="S16" i="4" s="1"/>
  <c r="I82" i="4"/>
  <c r="R58" i="4"/>
  <c r="S58" i="4" s="1"/>
  <c r="R17" i="4"/>
  <c r="S17" i="4" s="1"/>
  <c r="R44" i="4"/>
  <c r="S44" i="4" s="1"/>
  <c r="R52" i="4"/>
  <c r="S52" i="4" s="1"/>
  <c r="R18" i="4"/>
  <c r="S18" i="4" s="1"/>
  <c r="R20" i="4"/>
  <c r="S20" i="4" s="1"/>
  <c r="I54" i="4"/>
  <c r="R51" i="4"/>
  <c r="S51" i="4" s="1"/>
  <c r="I24" i="4"/>
  <c r="H54" i="4"/>
  <c r="H82" i="4"/>
  <c r="H39" i="4"/>
  <c r="J24" i="4"/>
  <c r="H24" i="4"/>
  <c r="H85" i="4" l="1"/>
  <c r="J85" i="4"/>
  <c r="I85" i="4"/>
  <c r="K85" i="4"/>
  <c r="S82" i="4"/>
  <c r="R82" i="4"/>
  <c r="R39" i="4"/>
  <c r="S39" i="4"/>
  <c r="R54" i="4"/>
  <c r="S54" i="4"/>
  <c r="S24" i="4"/>
  <c r="R24" i="4"/>
  <c r="R85" i="4" l="1"/>
  <c r="S85" i="4"/>
</calcChain>
</file>

<file path=xl/sharedStrings.xml><?xml version="1.0" encoding="utf-8"?>
<sst xmlns="http://schemas.openxmlformats.org/spreadsheetml/2006/main" count="232" uniqueCount="93">
  <si>
    <t>Key:</t>
  </si>
  <si>
    <t>Grey colored cells represent formulas and automatically update based on information you enter.</t>
  </si>
  <si>
    <t>Insurance</t>
  </si>
  <si>
    <t>Health Insurance</t>
  </si>
  <si>
    <t>Vision Insurance</t>
  </si>
  <si>
    <t>Total</t>
  </si>
  <si>
    <t>Other</t>
  </si>
  <si>
    <t>Position Filled 
Yes / No</t>
  </si>
  <si>
    <t>Full Time Employee</t>
  </si>
  <si>
    <t>Part Time Employee</t>
  </si>
  <si>
    <t>Bonus</t>
  </si>
  <si>
    <t>Taxes</t>
  </si>
  <si>
    <t>Pension</t>
  </si>
  <si>
    <t>Worker's</t>
  </si>
  <si>
    <t>Life</t>
  </si>
  <si>
    <t xml:space="preserve">Dental Insurance </t>
  </si>
  <si>
    <t>Total Taxes</t>
  </si>
  <si>
    <t>Salary</t>
  </si>
  <si>
    <t>PT</t>
  </si>
  <si>
    <t>Comp</t>
  </si>
  <si>
    <t>&amp; Expenses</t>
  </si>
  <si>
    <t>Exclusive Care Plan Self+ Family</t>
  </si>
  <si>
    <t>Platinum Self + Child(ren)</t>
  </si>
  <si>
    <t>Self+Child(ren)</t>
  </si>
  <si>
    <t>Count</t>
  </si>
  <si>
    <t>Totals</t>
  </si>
  <si>
    <t>Compensation</t>
  </si>
  <si>
    <t>QHDHP Self+Family</t>
  </si>
  <si>
    <t>Exclusive Care Plan Self+Spouse</t>
  </si>
  <si>
    <t>Platinum Self + Family</t>
  </si>
  <si>
    <t>Self+Family</t>
  </si>
  <si>
    <t>All Other Benefits</t>
  </si>
  <si>
    <t>Department Scope</t>
  </si>
  <si>
    <t>Health, Dental, and Vision Benefits</t>
  </si>
  <si>
    <r>
      <t>-The health, dental and vision insurance expenses paid by the employer, have applicable dropdowns.  In these blue cells,</t>
    </r>
    <r>
      <rPr>
        <b/>
        <sz val="10"/>
        <color rgb="FF000000"/>
        <rFont val="Times New Roman"/>
        <family val="1"/>
      </rPr>
      <t xml:space="preserve"> </t>
    </r>
    <r>
      <rPr>
        <b/>
        <u/>
        <sz val="10"/>
        <color rgb="FF000000"/>
        <rFont val="Times New Roman"/>
        <family val="1"/>
      </rPr>
      <t>select</t>
    </r>
    <r>
      <rPr>
        <b/>
        <sz val="10"/>
        <color rgb="FF000000"/>
        <rFont val="Times New Roman"/>
        <family val="1"/>
      </rPr>
      <t xml:space="preserve"> the applicable coverage levels elected (or expected) for each employee</t>
    </r>
    <r>
      <rPr>
        <sz val="10"/>
        <color rgb="FF000000"/>
        <rFont val="Times New Roman"/>
        <family val="1"/>
      </rPr>
      <t xml:space="preserve">. This will drive the formulas to automatically update the employer expenses paid as well as the applicable FICA taxes.  </t>
    </r>
  </si>
  <si>
    <t>- For example, under health insurance if the employee has the "Exclusive Care Plan" coverage for their family and themselves you would select "Exclusive Care Plan Self+ Family".</t>
  </si>
  <si>
    <t xml:space="preserve">-These expenses do not include the employee portion of the insurance payments.  </t>
  </si>
  <si>
    <t>- Please review these amounts for reasonableness and update (overwrite the formula) if your taxes, pension, workers compensation and insurance premiums being charged are materially different.</t>
  </si>
  <si>
    <t>Taxes, Pension, Life Insurance, and Workers Compensation</t>
  </si>
  <si>
    <t>- Specifically, the pension costs automatically calculate 6% of the salary for FTE only.</t>
  </si>
  <si>
    <t>- Additionally, the FICA taxes are calculated based on the FTE or PTE salary minus the employee covered benefits payment. FICA Tax Rate 7.65% = 6.2%  Social Security Tax and 1.45% Medicare Tax.</t>
  </si>
  <si>
    <t>- Said differently, the pre-tax benefits payment (health, dental and vision) paid by the employee are not taxable wages for FICA purposes.</t>
  </si>
  <si>
    <t>- The employer portion of the Colorado FAMLI tax has been included in the formula and calculated at a rate of 0.45% based on gross wages. Wages excluded for this tax are severance payments, deferred compensation contributions or payments, profit-sharing, pensions or retirement plan payments, expense reimbursements (mileage, travel, moving, per diems, etc.) &amp; non-monetary payments (except lodging or meals to the extent they’re used as a credit toward the minimum wage).  If you have an employee with any of these excluded wages, this formula may need to be overwritten.</t>
  </si>
  <si>
    <t>All Other Expenses</t>
  </si>
  <si>
    <t>Yearly</t>
  </si>
  <si>
    <t>Monthly</t>
  </si>
  <si>
    <t xml:space="preserve">Vision </t>
  </si>
  <si>
    <t>Dental</t>
  </si>
  <si>
    <t>Monthly*</t>
  </si>
  <si>
    <t>Exclusive Care Plan Self</t>
  </si>
  <si>
    <t>Self</t>
  </si>
  <si>
    <t>Platinum Self</t>
  </si>
  <si>
    <t>Self+Spouse</t>
  </si>
  <si>
    <t>Platinum Self + Spouse</t>
  </si>
  <si>
    <t>Exclusive Care Plan Self + Child(ren)</t>
  </si>
  <si>
    <t>QHDHP Self</t>
  </si>
  <si>
    <t>Gold Self</t>
  </si>
  <si>
    <t>QHDHP Self+ Spouse</t>
  </si>
  <si>
    <t>Gold Self + Spouse</t>
  </si>
  <si>
    <t>QHDHP Self+ Child(ren)</t>
  </si>
  <si>
    <t>Gold Self + Child(ren)</t>
  </si>
  <si>
    <t>Gold Self + Family</t>
  </si>
  <si>
    <t>Silver Self</t>
  </si>
  <si>
    <t>Silver Self + Spouse</t>
  </si>
  <si>
    <t>Silver Self + Child(ren)</t>
  </si>
  <si>
    <t>Silver Self + Family</t>
  </si>
  <si>
    <t>* The employer covers the self premium for all tiers within the dental benefits.</t>
  </si>
  <si>
    <t>2025 - 2026 Expected Employer Expenses ~ as of February 2025</t>
  </si>
  <si>
    <t>2025 - 2026 Expected Employee Expenses ~ as of February 2025</t>
  </si>
  <si>
    <t>Department</t>
  </si>
  <si>
    <t>Church</t>
  </si>
  <si>
    <t>Religious Education</t>
  </si>
  <si>
    <t>Other Programs</t>
  </si>
  <si>
    <r>
      <t>Parish Personnel Costs</t>
    </r>
    <r>
      <rPr>
        <i/>
        <sz val="10"/>
        <color theme="1"/>
        <rFont val="Times New Roman"/>
        <family val="1"/>
      </rPr>
      <t xml:space="preserve"> (select "+" to expand instructions)</t>
    </r>
  </si>
  <si>
    <t>Grand Total</t>
  </si>
  <si>
    <r>
      <t>Enter</t>
    </r>
    <r>
      <rPr>
        <b/>
        <sz val="10"/>
        <color rgb="FF000000"/>
        <rFont val="Times New Roman"/>
        <family val="1"/>
      </rPr>
      <t xml:space="preserve"> All Other Expenses</t>
    </r>
    <r>
      <rPr>
        <sz val="10"/>
        <color rgb="FF000000"/>
        <rFont val="Times New Roman"/>
        <family val="1"/>
      </rPr>
      <t xml:space="preserve"> (Mileage Reimbursement, Seminars, Volunteer Training, and Staff Appreciation) in the yellow highlighted cell located in column R, under the All Other section.</t>
    </r>
  </si>
  <si>
    <r>
      <rPr>
        <b/>
        <sz val="10"/>
        <color theme="1"/>
        <rFont val="Times New Roman"/>
        <family val="1"/>
      </rPr>
      <t>General</t>
    </r>
    <r>
      <rPr>
        <sz val="10"/>
        <color theme="1"/>
        <rFont val="Times New Roman"/>
        <family val="1"/>
      </rPr>
      <t>: This information will be utilized when budgeting for your next year Parish costs.</t>
    </r>
  </si>
  <si>
    <r>
      <t>Procedures</t>
    </r>
    <r>
      <rPr>
        <sz val="10"/>
        <color theme="1"/>
        <rFont val="Times New Roman"/>
        <family val="1"/>
      </rPr>
      <t>: 
- Complete the information based on Parish Personnel costs, expectations, etc.</t>
    </r>
    <r>
      <rPr>
        <sz val="10"/>
        <rFont val="Times New Roman"/>
        <family val="1"/>
      </rPr>
      <t xml:space="preserve"> 
- Refer to specific instructions when completing this, at the </t>
    </r>
    <r>
      <rPr>
        <b/>
        <sz val="10"/>
        <color rgb="FF0000FF"/>
        <rFont val="Times New Roman"/>
        <family val="1"/>
      </rPr>
      <t>--&gt; Procedures worksheet</t>
    </r>
    <r>
      <rPr>
        <sz val="10"/>
        <rFont val="Times New Roman"/>
        <family val="1"/>
      </rPr>
      <t xml:space="preserve">. 
- The </t>
    </r>
    <r>
      <rPr>
        <b/>
        <sz val="10"/>
        <color rgb="FF0000FF"/>
        <rFont val="Times New Roman"/>
        <family val="1"/>
      </rPr>
      <t xml:space="preserve">Employer Expense and Employee Expense worksheets </t>
    </r>
    <r>
      <rPr>
        <sz val="10"/>
        <rFont val="Times New Roman"/>
        <family val="1"/>
      </rPr>
      <t xml:space="preserve">are included for purposes of calculating the Parish employees expense, based on the coverage selected. We have locked these tabs so they cannot be accidentally altered. 
- The worksheet has MANY formulas and they may break if you add in rows, please ensure you are reviewing the entire worksheet for accuracy and completeness. </t>
    </r>
  </si>
  <si>
    <t>Blue colored cells represent cells in which data should be entered (or selected) for your Parish.</t>
  </si>
  <si>
    <t>Green colored cells indicate that they are editable fields and should be adjusted for your specific Parish.</t>
  </si>
  <si>
    <t>Youth</t>
  </si>
  <si>
    <t>Salary Considerations</t>
  </si>
  <si>
    <t>- When using allocations, for example the business manager or custodian, be as specific as possible.  If the business manager's total compensation is $75,000 and 50% is allocated to the Parish, then use 50% of the total salary and benefits (the benefits formula will have to be overwritten to calculate 50% of the cost) and 50% of the total taxes paid to the business manager will be calculated.</t>
  </si>
  <si>
    <t>- The taxes, pension, life insurance, and workers compensation amounts are driven by formula and do not need to be entered by the Parish, unless they are not reasonable compared to what is paid to them (at which case the formula should be overwritten).</t>
  </si>
  <si>
    <t>- Remember that if one of the employees is shared with another Archdiocesan organization, they may be eligible for benefits.  If so, that employee's Parish portion of those expenses (benefits) should be included herein (and the formula must be overwritten).</t>
  </si>
  <si>
    <r>
      <t>The</t>
    </r>
    <r>
      <rPr>
        <b/>
        <sz val="10"/>
        <color rgb="FF0000FF"/>
        <rFont val="Times New Roman"/>
        <family val="1"/>
      </rPr>
      <t xml:space="preserve"> Parish Personnel Costs worksheet </t>
    </r>
    <r>
      <rPr>
        <sz val="10"/>
        <color rgb="FF000000"/>
        <rFont val="Times New Roman"/>
        <family val="1"/>
      </rPr>
      <t xml:space="preserve">is for Parish and affiliated program's staffing only. Schools will use the School Financial Information (SFI) for their budgeting purposes.  </t>
    </r>
  </si>
  <si>
    <t>- Identify each department and/or entity that will have related personnel costs and update the description, position, and if the position is filled in Column B.</t>
  </si>
  <si>
    <t>[Position Title]</t>
  </si>
  <si>
    <t xml:space="preserve">-There should only be one salary or wage amount under the Full Time Employee (FTE) or Part Time Employee (PTE) designation.  If there is insufficient space in a department you can add a row, and confirm the total formulas are still accurately calculating. </t>
  </si>
  <si>
    <r>
      <t xml:space="preserve">- A FTE whose time is split between two positions should be placed in the FTE column in order to calculate the benefits associated with FTE.  Said differently, if a FTE is split between an office and RE Director position(s) and/or another position, </t>
    </r>
    <r>
      <rPr>
        <b/>
        <u/>
        <sz val="10"/>
        <color rgb="FF000000"/>
        <rFont val="Times New Roman"/>
        <family val="1"/>
      </rPr>
      <t>enter</t>
    </r>
    <r>
      <rPr>
        <sz val="10"/>
        <color rgb="FF000000"/>
        <rFont val="Times New Roman"/>
        <family val="1"/>
      </rPr>
      <t xml:space="preserve"> the split salary/wage amount for the specific church position(s) and department(s) only in the FTE column.  Or if a FTE is shared with another parish, </t>
    </r>
    <r>
      <rPr>
        <b/>
        <u/>
        <sz val="10"/>
        <color rgb="FF000000"/>
        <rFont val="Times New Roman"/>
        <family val="1"/>
      </rPr>
      <t>enter</t>
    </r>
    <r>
      <rPr>
        <sz val="10"/>
        <color rgb="FF000000"/>
        <rFont val="Times New Roman"/>
        <family val="1"/>
      </rPr>
      <t xml:space="preserve"> that employee’s earnings for your Parish within the FTE column. It should be confirmed with the other department or Parish that they are budgeting the remainder of the employees’ benefits and taxes.</t>
    </r>
  </si>
  <si>
    <t xml:space="preserve">- The health insurance amounts should be reflective for those employees who have elected benefits and if the employee is split between multiple departments or is shared with another parish, the amount reflected should be that which relates to the specific department only. The formula will have to be overwritten for the portions covered by each department. </t>
  </si>
  <si>
    <t xml:space="preserve">- Furthermore, the workers compensation composite rate for fiscal year 2025 was $1.28 per $100 of payroll, per individual employee; and therefore, based on current salary projections for fiscal year 2026, the formula herein includes a projected 5% increase. </t>
  </si>
  <si>
    <r>
      <t>Purpose</t>
    </r>
    <r>
      <rPr>
        <sz val="10"/>
        <rFont val="Times New Roman"/>
        <family val="1"/>
      </rPr>
      <t>: This worksheet will help calculate the Parish personnel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</si>
</sst>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1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Arial"/>
      <family val="2"/>
    </font>
    <font>
      <b/>
      <sz val="12"/>
      <name val="Times New Roman"/>
      <family val="1"/>
    </font>
    <font>
      <sz val="12"/>
      <name val="Times New Roman"/>
      <family val="1"/>
    </font>
    <font>
      <sz val="10"/>
      <color theme="1"/>
      <name val="Times New Roman"/>
      <family val="1"/>
    </font>
    <font>
      <b/>
      <sz val="10"/>
      <color theme="1"/>
      <name val="Times New Roman"/>
      <family val="1"/>
    </font>
    <font>
      <sz val="10"/>
      <name val="Times New Roman"/>
      <family val="1"/>
    </font>
    <font>
      <b/>
      <sz val="10"/>
      <name val="Times New Roman"/>
      <family val="1"/>
    </font>
    <font>
      <b/>
      <sz val="10"/>
      <color rgb="FF0000FF"/>
      <name val="Times New Roman"/>
      <family val="1"/>
    </font>
    <font>
      <i/>
      <sz val="10"/>
      <color theme="1"/>
      <name val="Times New Roman"/>
      <family val="1"/>
    </font>
    <font>
      <b/>
      <u/>
      <sz val="10"/>
      <color theme="1"/>
      <name val="Times New Roman"/>
      <family val="1"/>
    </font>
    <font>
      <sz val="10"/>
      <color rgb="FF000000"/>
      <name val="Times New Roman"/>
      <family val="1"/>
    </font>
    <font>
      <b/>
      <u/>
      <sz val="10"/>
      <color rgb="FF000000"/>
      <name val="Times New Roman"/>
      <family val="1"/>
    </font>
    <font>
      <b/>
      <sz val="10"/>
      <color rgb="FF000000"/>
      <name val="Times New Roman"/>
      <family val="1"/>
    </font>
    <font>
      <b/>
      <sz val="10"/>
      <color theme="0"/>
      <name val="Times New Roman"/>
      <family val="1"/>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0" tint="-0.14999847407452621"/>
        <bgColor rgb="FF000000"/>
      </patternFill>
    </fill>
    <fill>
      <patternFill patternType="solid">
        <fgColor theme="1"/>
        <bgColor indexed="64"/>
      </patternFill>
    </fill>
  </fills>
  <borders count="4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149">
    <xf numFmtId="0" fontId="0" fillId="0" borderId="0" xfId="0"/>
    <xf numFmtId="0" fontId="2" fillId="0" borderId="0" xfId="0" applyFont="1"/>
    <xf numFmtId="0" fontId="3" fillId="3" borderId="6" xfId="0" applyFont="1" applyFill="1" applyBorder="1" applyAlignment="1">
      <alignment horizontal="center"/>
    </xf>
    <xf numFmtId="164" fontId="2" fillId="3" borderId="6" xfId="1" applyNumberFormat="1" applyFont="1" applyFill="1" applyBorder="1"/>
    <xf numFmtId="9" fontId="3" fillId="3" borderId="6" xfId="2" applyFont="1" applyFill="1" applyBorder="1" applyAlignment="1">
      <alignment horizontal="center"/>
    </xf>
    <xf numFmtId="0" fontId="2" fillId="0" borderId="6" xfId="0" applyFont="1" applyBorder="1"/>
    <xf numFmtId="9" fontId="2" fillId="0" borderId="6" xfId="2" applyFont="1" applyBorder="1"/>
    <xf numFmtId="164" fontId="2" fillId="0" borderId="6" xfId="1" applyNumberFormat="1" applyFont="1" applyBorder="1"/>
    <xf numFmtId="164" fontId="2" fillId="0" borderId="6" xfId="1" applyNumberFormat="1" applyFont="1" applyFill="1" applyBorder="1"/>
    <xf numFmtId="164" fontId="6" fillId="0" borderId="6" xfId="1" applyNumberFormat="1" applyFont="1" applyFill="1" applyBorder="1"/>
    <xf numFmtId="164" fontId="7" fillId="4" borderId="3" xfId="1" applyNumberFormat="1" applyFont="1" applyFill="1" applyBorder="1" applyProtection="1">
      <protection locked="0"/>
    </xf>
    <xf numFmtId="164" fontId="7" fillId="0" borderId="0" xfId="1" applyNumberFormat="1" applyFont="1" applyFill="1" applyBorder="1" applyProtection="1">
      <protection locked="0"/>
    </xf>
    <xf numFmtId="0" fontId="8" fillId="0" borderId="0" xfId="0" applyFont="1"/>
    <xf numFmtId="0" fontId="7" fillId="0" borderId="0" xfId="0" applyFont="1"/>
    <xf numFmtId="0" fontId="7" fillId="3" borderId="6" xfId="0" applyFont="1" applyFill="1" applyBorder="1"/>
    <xf numFmtId="0" fontId="7" fillId="4" borderId="6" xfId="0" applyFont="1" applyFill="1" applyBorder="1"/>
    <xf numFmtId="0" fontId="7" fillId="5" borderId="6" xfId="0" applyFont="1" applyFill="1" applyBorder="1"/>
    <xf numFmtId="0" fontId="7" fillId="0" borderId="0" xfId="0" applyFont="1" applyProtection="1">
      <protection locked="0"/>
    </xf>
    <xf numFmtId="0" fontId="8" fillId="0" borderId="0" xfId="0" applyFont="1" applyProtection="1">
      <protection locked="0"/>
    </xf>
    <xf numFmtId="0" fontId="7" fillId="0" borderId="0" xfId="0" applyFont="1" applyAlignment="1" applyProtection="1">
      <alignment horizontal="right"/>
      <protection locked="0"/>
    </xf>
    <xf numFmtId="0" fontId="7" fillId="0" borderId="0" xfId="0" applyFont="1" applyAlignment="1">
      <alignment horizontal="left"/>
    </xf>
    <xf numFmtId="0" fontId="7" fillId="0" borderId="0" xfId="0" applyFont="1" applyAlignment="1" applyProtection="1">
      <alignment horizontal="center"/>
      <protection locked="0"/>
    </xf>
    <xf numFmtId="164" fontId="7" fillId="0" borderId="0" xfId="0" applyNumberFormat="1" applyFont="1"/>
    <xf numFmtId="43" fontId="7" fillId="0" borderId="0" xfId="0" applyNumberFormat="1" applyFont="1" applyProtection="1">
      <protection locked="0"/>
    </xf>
    <xf numFmtId="0" fontId="8" fillId="3" borderId="19" xfId="0" applyFont="1" applyFill="1" applyBorder="1" applyAlignment="1" applyProtection="1">
      <alignment horizontal="center"/>
      <protection locked="0"/>
    </xf>
    <xf numFmtId="0" fontId="8" fillId="3" borderId="28" xfId="0" applyFont="1" applyFill="1" applyBorder="1" applyAlignment="1" applyProtection="1">
      <alignment horizontal="center"/>
      <protection locked="0"/>
    </xf>
    <xf numFmtId="0" fontId="8" fillId="3" borderId="32"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8" fillId="3" borderId="17" xfId="0" applyFont="1" applyFill="1" applyBorder="1" applyAlignment="1" applyProtection="1">
      <alignment horizontal="center"/>
      <protection locked="0"/>
    </xf>
    <xf numFmtId="0" fontId="8" fillId="3" borderId="34" xfId="0" applyFont="1" applyFill="1" applyBorder="1" applyAlignment="1" applyProtection="1">
      <alignment horizontal="center"/>
      <protection locked="0"/>
    </xf>
    <xf numFmtId="164" fontId="7" fillId="3" borderId="3" xfId="1" applyNumberFormat="1" applyFont="1" applyFill="1" applyBorder="1" applyProtection="1">
      <protection locked="0"/>
    </xf>
    <xf numFmtId="164" fontId="7" fillId="4" borderId="6" xfId="1" applyNumberFormat="1" applyFont="1" applyFill="1" applyBorder="1" applyProtection="1">
      <protection locked="0"/>
    </xf>
    <xf numFmtId="164" fontId="7" fillId="3" borderId="33" xfId="1" applyNumberFormat="1" applyFont="1" applyFill="1" applyBorder="1" applyProtection="1">
      <protection locked="0"/>
    </xf>
    <xf numFmtId="41" fontId="7" fillId="0" borderId="0" xfId="1" applyNumberFormat="1" applyFont="1" applyProtection="1">
      <protection locked="0"/>
    </xf>
    <xf numFmtId="0" fontId="7" fillId="0" borderId="14" xfId="0" applyFont="1" applyBorder="1" applyProtection="1">
      <protection locked="0"/>
    </xf>
    <xf numFmtId="164" fontId="7" fillId="3" borderId="6" xfId="1" applyNumberFormat="1" applyFont="1" applyFill="1" applyBorder="1" applyProtection="1">
      <protection locked="0"/>
    </xf>
    <xf numFmtId="164" fontId="7" fillId="3" borderId="0" xfId="1" applyNumberFormat="1" applyFont="1" applyFill="1" applyBorder="1" applyProtection="1">
      <protection locked="0"/>
    </xf>
    <xf numFmtId="164" fontId="7" fillId="0" borderId="0" xfId="1" applyNumberFormat="1" applyFont="1" applyBorder="1" applyProtection="1">
      <protection locked="0"/>
    </xf>
    <xf numFmtId="164" fontId="7" fillId="0" borderId="15" xfId="1" applyNumberFormat="1" applyFont="1" applyBorder="1" applyProtection="1">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164" fontId="7" fillId="3" borderId="17" xfId="1" applyNumberFormat="1" applyFont="1" applyFill="1" applyBorder="1" applyProtection="1">
      <protection locked="0"/>
    </xf>
    <xf numFmtId="164" fontId="7" fillId="3" borderId="18" xfId="1" applyNumberFormat="1" applyFont="1" applyFill="1" applyBorder="1" applyProtection="1">
      <protection locked="0"/>
    </xf>
    <xf numFmtId="0" fontId="8" fillId="3" borderId="35" xfId="0" applyFont="1" applyFill="1" applyBorder="1" applyProtection="1">
      <protection locked="0"/>
    </xf>
    <xf numFmtId="0" fontId="8" fillId="3" borderId="21" xfId="0" applyFont="1" applyFill="1" applyBorder="1" applyProtection="1">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center"/>
      <protection locked="0"/>
    </xf>
    <xf numFmtId="164" fontId="7" fillId="0" borderId="0" xfId="0" applyNumberFormat="1" applyFont="1" applyProtection="1">
      <protection locked="0"/>
    </xf>
    <xf numFmtId="165" fontId="7" fillId="0" borderId="0" xfId="2" applyNumberFormat="1" applyFont="1" applyFill="1" applyBorder="1" applyProtection="1">
      <protection locked="0"/>
    </xf>
    <xf numFmtId="165" fontId="7" fillId="0" borderId="0" xfId="0" applyNumberFormat="1" applyFont="1" applyProtection="1">
      <protection locked="0"/>
    </xf>
    <xf numFmtId="10" fontId="7" fillId="0" borderId="0" xfId="2" applyNumberFormat="1" applyFont="1" applyFill="1" applyBorder="1" applyProtection="1">
      <protection locked="0"/>
    </xf>
    <xf numFmtId="10" fontId="7" fillId="0" borderId="0" xfId="0" applyNumberFormat="1" applyFont="1" applyProtection="1">
      <protection locked="0"/>
    </xf>
    <xf numFmtId="164" fontId="7" fillId="4" borderId="27" xfId="1" applyNumberFormat="1" applyFont="1" applyFill="1" applyBorder="1" applyProtection="1">
      <protection locked="0"/>
    </xf>
    <xf numFmtId="0" fontId="7" fillId="3" borderId="41" xfId="0" applyFont="1" applyFill="1" applyBorder="1" applyProtection="1">
      <protection locked="0"/>
    </xf>
    <xf numFmtId="0" fontId="7" fillId="3" borderId="4" xfId="0" applyFont="1" applyFill="1" applyBorder="1" applyProtection="1">
      <protection locked="0"/>
    </xf>
    <xf numFmtId="164" fontId="7" fillId="2" borderId="3" xfId="1" applyNumberFormat="1" applyFont="1" applyFill="1" applyBorder="1" applyProtection="1">
      <protection locked="0"/>
    </xf>
    <xf numFmtId="0" fontId="7" fillId="0" borderId="17" xfId="0" applyFont="1" applyBorder="1" applyProtection="1">
      <protection locked="0"/>
    </xf>
    <xf numFmtId="0" fontId="7" fillId="4" borderId="6" xfId="0" applyFont="1" applyFill="1" applyBorder="1" applyAlignment="1" applyProtection="1">
      <alignment horizontal="center"/>
      <protection locked="0"/>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left" vertical="top"/>
    </xf>
    <xf numFmtId="0" fontId="14" fillId="0" borderId="0" xfId="0" applyFont="1" applyAlignment="1">
      <alignment horizontal="left" vertical="top" wrapText="1"/>
    </xf>
    <xf numFmtId="0" fontId="10" fillId="0" borderId="0" xfId="0" applyFont="1" applyAlignment="1">
      <alignment horizontal="center" vertical="top"/>
    </xf>
    <xf numFmtId="0" fontId="8" fillId="3" borderId="11" xfId="0" applyFont="1" applyFill="1" applyBorder="1" applyAlignment="1" applyProtection="1">
      <alignment horizontal="center" vertical="center"/>
      <protection locked="0"/>
    </xf>
    <xf numFmtId="0" fontId="7" fillId="0" borderId="17" xfId="0" applyFont="1" applyBorder="1"/>
    <xf numFmtId="0" fontId="7" fillId="4" borderId="3" xfId="0" applyFont="1" applyFill="1" applyBorder="1" applyAlignment="1" applyProtection="1">
      <alignment horizontal="center"/>
      <protection locked="0"/>
    </xf>
    <xf numFmtId="0" fontId="7" fillId="5" borderId="6" xfId="0" applyFont="1" applyFill="1" applyBorder="1" applyAlignment="1" applyProtection="1">
      <alignment horizontal="center"/>
      <protection locked="0"/>
    </xf>
    <xf numFmtId="0" fontId="7" fillId="0" borderId="6" xfId="0" applyFont="1" applyBorder="1"/>
    <xf numFmtId="0" fontId="17" fillId="8" borderId="8" xfId="0" applyFont="1" applyFill="1" applyBorder="1" applyAlignment="1" applyProtection="1">
      <alignment horizontal="center" vertical="center"/>
      <protection locked="0"/>
    </xf>
    <xf numFmtId="0" fontId="17" fillId="8" borderId="9" xfId="0" applyFont="1" applyFill="1" applyBorder="1" applyAlignment="1" applyProtection="1">
      <alignment horizontal="center" vertical="center"/>
      <protection locked="0"/>
    </xf>
    <xf numFmtId="0" fontId="9" fillId="6" borderId="11" xfId="0" quotePrefix="1"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6" borderId="14" xfId="0" quotePrefix="1" applyFont="1" applyFill="1" applyBorder="1" applyAlignment="1">
      <alignment horizontal="left" vertical="top" wrapText="1"/>
    </xf>
    <xf numFmtId="0" fontId="9" fillId="6" borderId="0" xfId="0" applyFont="1" applyFill="1" applyAlignment="1">
      <alignment horizontal="left" vertical="top" wrapText="1"/>
    </xf>
    <xf numFmtId="0" fontId="9" fillId="6" borderId="15" xfId="0" applyFont="1" applyFill="1" applyBorder="1" applyAlignment="1">
      <alignment horizontal="left" vertical="top" wrapText="1"/>
    </xf>
    <xf numFmtId="0" fontId="14" fillId="6" borderId="11" xfId="0" quotePrefix="1" applyFont="1" applyFill="1" applyBorder="1" applyAlignment="1">
      <alignment horizontal="left" vertical="top" wrapText="1"/>
    </xf>
    <xf numFmtId="0" fontId="14" fillId="6" borderId="12" xfId="0" applyFont="1" applyFill="1" applyBorder="1" applyAlignment="1">
      <alignment horizontal="left" vertical="top" wrapText="1"/>
    </xf>
    <xf numFmtId="0" fontId="14" fillId="6" borderId="13" xfId="0" applyFont="1" applyFill="1" applyBorder="1" applyAlignment="1">
      <alignment horizontal="left" vertical="top" wrapText="1"/>
    </xf>
    <xf numFmtId="0" fontId="14" fillId="6" borderId="14" xfId="0" quotePrefix="1" applyFont="1" applyFill="1" applyBorder="1" applyAlignment="1">
      <alignment horizontal="left" vertical="top" wrapText="1"/>
    </xf>
    <xf numFmtId="0" fontId="14" fillId="6" borderId="0" xfId="0" applyFont="1" applyFill="1" applyAlignment="1">
      <alignment horizontal="left" vertical="top" wrapText="1"/>
    </xf>
    <xf numFmtId="0" fontId="14" fillId="6" borderId="15" xfId="0" applyFont="1" applyFill="1" applyBorder="1" applyAlignment="1">
      <alignment horizontal="left" vertical="top" wrapText="1"/>
    </xf>
    <xf numFmtId="0" fontId="14" fillId="6" borderId="16" xfId="0" quotePrefix="1" applyFont="1" applyFill="1" applyBorder="1" applyAlignment="1">
      <alignment horizontal="left" vertical="top" wrapText="1"/>
    </xf>
    <xf numFmtId="0" fontId="14" fillId="6" borderId="17" xfId="0" applyFont="1" applyFill="1" applyBorder="1" applyAlignment="1">
      <alignment horizontal="left" vertical="top" wrapText="1"/>
    </xf>
    <xf numFmtId="0" fontId="14" fillId="6" borderId="18" xfId="0" applyFont="1" applyFill="1" applyBorder="1" applyAlignment="1">
      <alignment horizontal="left" vertical="top" wrapText="1"/>
    </xf>
    <xf numFmtId="0" fontId="14" fillId="7" borderId="8" xfId="0" applyFont="1" applyFill="1" applyBorder="1" applyAlignment="1">
      <alignment horizontal="left" vertical="top" wrapText="1"/>
    </xf>
    <xf numFmtId="0" fontId="14" fillId="7" borderId="9" xfId="0" applyFont="1" applyFill="1" applyBorder="1" applyAlignment="1">
      <alignment horizontal="left" vertical="top" wrapText="1"/>
    </xf>
    <xf numFmtId="0" fontId="14" fillId="7" borderId="10" xfId="0" applyFont="1" applyFill="1" applyBorder="1" applyAlignment="1">
      <alignment horizontal="left" vertical="top" wrapText="1"/>
    </xf>
    <xf numFmtId="0" fontId="8" fillId="3" borderId="13"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protection locked="0"/>
    </xf>
    <xf numFmtId="0" fontId="8" fillId="3" borderId="18" xfId="0" applyFont="1" applyFill="1" applyBorder="1" applyAlignment="1" applyProtection="1">
      <alignment horizontal="center"/>
      <protection locked="0"/>
    </xf>
    <xf numFmtId="0" fontId="8" fillId="3" borderId="40" xfId="0" applyFont="1" applyFill="1" applyBorder="1" applyAlignment="1" applyProtection="1">
      <alignment horizontal="center"/>
      <protection locked="0"/>
    </xf>
    <xf numFmtId="0" fontId="8" fillId="3" borderId="42" xfId="0" applyFont="1" applyFill="1" applyBorder="1" applyAlignment="1" applyProtection="1">
      <alignment horizontal="center"/>
      <protection locked="0"/>
    </xf>
    <xf numFmtId="0" fontId="8" fillId="3" borderId="35" xfId="0" applyFont="1" applyFill="1" applyBorder="1" applyAlignment="1" applyProtection="1">
      <alignment horizontal="center"/>
      <protection locked="0"/>
    </xf>
    <xf numFmtId="0" fontId="8" fillId="3" borderId="21" xfId="0" applyFont="1" applyFill="1" applyBorder="1" applyAlignment="1" applyProtection="1">
      <alignment horizontal="center"/>
      <protection locked="0"/>
    </xf>
    <xf numFmtId="0" fontId="8" fillId="3" borderId="36"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8" fillId="3" borderId="31" xfId="0" applyFont="1" applyFill="1" applyBorder="1" applyAlignment="1" applyProtection="1">
      <alignment horizontal="center"/>
      <protection locked="0"/>
    </xf>
    <xf numFmtId="0" fontId="8" fillId="3" borderId="30" xfId="0" applyFont="1" applyFill="1" applyBorder="1" applyAlignment="1" applyProtection="1">
      <alignment horizontal="center"/>
      <protection locked="0"/>
    </xf>
    <xf numFmtId="0" fontId="8" fillId="3" borderId="37" xfId="0" applyFont="1" applyFill="1" applyBorder="1" applyAlignment="1" applyProtection="1">
      <alignment horizontal="center"/>
      <protection locked="0"/>
    </xf>
    <xf numFmtId="0" fontId="8" fillId="3" borderId="28" xfId="0" applyFont="1" applyFill="1" applyBorder="1" applyAlignment="1" applyProtection="1">
      <alignment horizontal="center"/>
      <protection locked="0"/>
    </xf>
    <xf numFmtId="0" fontId="8" fillId="3" borderId="38" xfId="0" applyFont="1" applyFill="1" applyBorder="1" applyAlignment="1" applyProtection="1">
      <alignment horizontal="center"/>
      <protection locked="0"/>
    </xf>
    <xf numFmtId="0" fontId="8" fillId="3" borderId="39" xfId="0" applyFont="1" applyFill="1" applyBorder="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protection locked="0"/>
    </xf>
    <xf numFmtId="164" fontId="7" fillId="3" borderId="22" xfId="1" applyNumberFormat="1" applyFont="1" applyFill="1" applyBorder="1" applyAlignment="1" applyProtection="1">
      <alignment horizontal="center"/>
      <protection locked="0"/>
    </xf>
    <xf numFmtId="164" fontId="7" fillId="3" borderId="23" xfId="1" applyNumberFormat="1" applyFont="1" applyFill="1" applyBorder="1" applyAlignment="1" applyProtection="1">
      <alignment horizontal="center"/>
      <protection locked="0"/>
    </xf>
    <xf numFmtId="164" fontId="7" fillId="3" borderId="7" xfId="1" applyNumberFormat="1" applyFont="1" applyFill="1" applyBorder="1" applyAlignment="1" applyProtection="1">
      <alignment horizontal="center"/>
      <protection locked="0"/>
    </xf>
    <xf numFmtId="0" fontId="7" fillId="3" borderId="5" xfId="0" applyFont="1" applyFill="1" applyBorder="1" applyAlignment="1">
      <alignment horizontal="left"/>
    </xf>
    <xf numFmtId="0" fontId="7" fillId="3" borderId="0" xfId="0" applyFont="1" applyFill="1" applyAlignment="1">
      <alignment horizontal="left"/>
    </xf>
    <xf numFmtId="0" fontId="7" fillId="3" borderId="26" xfId="0" applyFont="1" applyFill="1" applyBorder="1" applyAlignment="1">
      <alignment horizontal="left"/>
    </xf>
    <xf numFmtId="0" fontId="7" fillId="3" borderId="2" xfId="0" applyFont="1" applyFill="1" applyBorder="1" applyAlignment="1">
      <alignment horizontal="left"/>
    </xf>
    <xf numFmtId="0" fontId="7" fillId="3" borderId="4" xfId="0" applyFont="1" applyFill="1" applyBorder="1" applyAlignment="1">
      <alignment horizontal="left"/>
    </xf>
    <xf numFmtId="0" fontId="7" fillId="3" borderId="27" xfId="0" applyFont="1" applyFill="1" applyBorder="1" applyAlignment="1">
      <alignment horizontal="left"/>
    </xf>
    <xf numFmtId="0" fontId="10" fillId="3" borderId="1"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5"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0" xfId="0" applyFont="1" applyFill="1" applyAlignment="1">
      <alignment horizontal="left" vertical="top" wrapText="1"/>
    </xf>
    <xf numFmtId="0" fontId="8" fillId="3" borderId="26"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26" xfId="0" applyFont="1" applyFill="1" applyBorder="1" applyAlignment="1">
      <alignment horizontal="left" vertical="top" wrapText="1"/>
    </xf>
    <xf numFmtId="0" fontId="5" fillId="0" borderId="0" xfId="3" applyFont="1" applyAlignment="1">
      <alignment horizontal="left"/>
    </xf>
    <xf numFmtId="0" fontId="9" fillId="3" borderId="11" xfId="0" quotePrefix="1" applyFont="1" applyFill="1" applyBorder="1" applyAlignment="1">
      <alignment horizontal="left" vertical="top"/>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7" fillId="5" borderId="3" xfId="0" applyFont="1" applyFill="1" applyBorder="1" applyAlignment="1" applyProtection="1">
      <alignment horizontal="center"/>
      <protection locked="0"/>
    </xf>
    <xf numFmtId="0" fontId="8" fillId="5" borderId="43" xfId="0" applyFont="1" applyFill="1" applyBorder="1" applyAlignment="1" applyProtection="1">
      <alignment horizontal="center"/>
      <protection locked="0"/>
    </xf>
    <xf numFmtId="0" fontId="14" fillId="7" borderId="14" xfId="0" quotePrefix="1" applyFont="1" applyFill="1" applyBorder="1" applyAlignment="1">
      <alignment horizontal="left" vertical="top" wrapText="1"/>
    </xf>
    <xf numFmtId="0" fontId="14" fillId="7" borderId="0" xfId="0" applyFont="1" applyFill="1" applyAlignment="1">
      <alignment horizontal="left" vertical="top" wrapText="1"/>
    </xf>
    <xf numFmtId="0" fontId="14" fillId="7" borderId="15" xfId="0" applyFont="1" applyFill="1" applyBorder="1" applyAlignment="1">
      <alignment horizontal="left" vertical="top" wrapText="1"/>
    </xf>
    <xf numFmtId="0" fontId="14" fillId="7" borderId="16" xfId="0" quotePrefix="1" applyFont="1" applyFill="1" applyBorder="1" applyAlignment="1">
      <alignment horizontal="left" vertical="top" wrapText="1"/>
    </xf>
    <xf numFmtId="0" fontId="14" fillId="7" borderId="17" xfId="0" applyFont="1" applyFill="1" applyBorder="1" applyAlignment="1">
      <alignment horizontal="left" vertical="top" wrapText="1"/>
    </xf>
    <xf numFmtId="0" fontId="14" fillId="7" borderId="18" xfId="0" applyFont="1" applyFill="1" applyBorder="1" applyAlignment="1">
      <alignment horizontal="left" vertical="top" wrapText="1"/>
    </xf>
    <xf numFmtId="0" fontId="9" fillId="7" borderId="14" xfId="0" quotePrefix="1" applyFont="1" applyFill="1" applyBorder="1" applyAlignment="1">
      <alignment horizontal="left" vertical="top" wrapText="1"/>
    </xf>
    <xf numFmtId="0" fontId="9" fillId="7" borderId="0" xfId="0" applyFont="1" applyFill="1" applyAlignment="1">
      <alignment horizontal="left" vertical="top" wrapText="1"/>
    </xf>
    <xf numFmtId="0" fontId="9" fillId="7" borderId="15" xfId="0" applyFont="1" applyFill="1" applyBorder="1" applyAlignment="1">
      <alignment horizontal="left" vertical="top" wrapText="1"/>
    </xf>
    <xf numFmtId="0" fontId="10" fillId="0" borderId="12" xfId="0" applyFont="1" applyBorder="1" applyAlignment="1">
      <alignment horizontal="center" vertical="top"/>
    </xf>
    <xf numFmtId="0" fontId="9" fillId="6" borderId="8" xfId="0" quotePrefix="1" applyFont="1" applyFill="1" applyBorder="1" applyAlignment="1">
      <alignment horizontal="left" vertical="top" wrapText="1"/>
    </xf>
    <xf numFmtId="0" fontId="9" fillId="6" borderId="9" xfId="0" applyFont="1" applyFill="1" applyBorder="1" applyAlignment="1">
      <alignment horizontal="left" vertical="top" wrapText="1"/>
    </xf>
    <xf numFmtId="0" fontId="9" fillId="6" borderId="10" xfId="0" applyFont="1" applyFill="1" applyBorder="1" applyAlignment="1">
      <alignment horizontal="left" vertical="top" wrapText="1"/>
    </xf>
    <xf numFmtId="0" fontId="7" fillId="0" borderId="0" xfId="0" applyFont="1" applyBorder="1"/>
    <xf numFmtId="164" fontId="7" fillId="3" borderId="6" xfId="0" applyNumberFormat="1" applyFont="1" applyFill="1" applyBorder="1"/>
  </cellXfs>
  <cellStyles count="4">
    <cellStyle name="Comma" xfId="1" builtinId="3"/>
    <cellStyle name="Normal" xfId="0" builtinId="0"/>
    <cellStyle name="Normal 2" xfId="3" xr:uid="{E0D4F0FB-D20E-4AB7-98ED-7B8C95C488EE}"/>
    <cellStyle name="Percent" xfId="2" builtinId="5"/>
  </cellStyles>
  <dxfs count="0"/>
  <tableStyles count="0" defaultTableStyle="TableStyleMedium2" defaultPivotStyle="PivotStyleLight16"/>
  <colors>
    <mruColors>
      <color rgb="FFD9F1FF"/>
      <color rgb="FF0000FF"/>
      <color rgb="FFCCECFF"/>
      <color rgb="FF00FF0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ParishFinance/Shared%20Documents/Schools/Teachers%20Scale/School%20Year%202022%202023/2022%20Teacher%20Sal%20Scle%20%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alary Scale"/>
      <sheetName val="Send to School Leaders &amp; BusMgr"/>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3CBB3-A832-422C-93CC-CFACC05155B7}">
  <sheetPr>
    <pageSetUpPr fitToPage="1"/>
  </sheetPr>
  <dimension ref="A1:W33"/>
  <sheetViews>
    <sheetView showGridLines="0" tabSelected="1" zoomScaleNormal="100" workbookViewId="0"/>
  </sheetViews>
  <sheetFormatPr defaultColWidth="8.73046875" defaultRowHeight="13.15" x14ac:dyDescent="0.4"/>
  <cols>
    <col min="1" max="1" width="4.19921875" style="13" customWidth="1"/>
    <col min="2" max="2" width="8.73046875" style="13"/>
    <col min="3" max="3" width="10.53125" style="13" bestFit="1" customWidth="1"/>
    <col min="4" max="16384" width="8.73046875" style="13"/>
  </cols>
  <sheetData>
    <row r="1" spans="2:23" ht="13.5" thickBot="1" x14ac:dyDescent="0.45"/>
    <row r="2" spans="2:23" ht="15.75" customHeight="1" thickBot="1" x14ac:dyDescent="0.45">
      <c r="B2" s="69" t="s">
        <v>32</v>
      </c>
      <c r="C2" s="70"/>
      <c r="D2" s="70"/>
      <c r="E2" s="70"/>
      <c r="F2" s="70"/>
      <c r="G2" s="70"/>
      <c r="H2" s="70"/>
      <c r="I2" s="70"/>
      <c r="J2" s="70"/>
      <c r="K2" s="70"/>
      <c r="L2" s="70"/>
      <c r="M2" s="70"/>
      <c r="N2" s="70"/>
      <c r="O2" s="70"/>
      <c r="P2" s="70"/>
      <c r="Q2" s="70"/>
      <c r="R2" s="70"/>
      <c r="S2" s="70"/>
      <c r="T2" s="70"/>
      <c r="U2" s="70"/>
      <c r="V2" s="70"/>
      <c r="W2" s="61"/>
    </row>
    <row r="3" spans="2:23" ht="13.5" thickBot="1" x14ac:dyDescent="0.45">
      <c r="B3" s="63"/>
      <c r="C3" s="63"/>
      <c r="D3" s="63"/>
      <c r="E3" s="63"/>
      <c r="F3" s="63"/>
      <c r="G3" s="63"/>
      <c r="H3" s="63"/>
      <c r="I3" s="63"/>
      <c r="J3" s="63"/>
      <c r="K3" s="63"/>
      <c r="L3" s="63"/>
      <c r="M3" s="63"/>
      <c r="N3" s="63"/>
      <c r="O3" s="63"/>
      <c r="P3" s="63"/>
      <c r="Q3" s="63"/>
      <c r="R3" s="63"/>
      <c r="S3" s="63"/>
      <c r="T3" s="63"/>
      <c r="U3" s="63"/>
      <c r="V3" s="63"/>
    </row>
    <row r="4" spans="2:23" ht="23.55" customHeight="1" thickBot="1" x14ac:dyDescent="0.45">
      <c r="B4" s="86" t="s">
        <v>85</v>
      </c>
      <c r="C4" s="87"/>
      <c r="D4" s="87"/>
      <c r="E4" s="87"/>
      <c r="F4" s="87"/>
      <c r="G4" s="87"/>
      <c r="H4" s="87"/>
      <c r="I4" s="87"/>
      <c r="J4" s="87"/>
      <c r="K4" s="87"/>
      <c r="L4" s="87"/>
      <c r="M4" s="87"/>
      <c r="N4" s="87"/>
      <c r="O4" s="87"/>
      <c r="P4" s="87"/>
      <c r="Q4" s="87"/>
      <c r="R4" s="87"/>
      <c r="S4" s="87"/>
      <c r="T4" s="87"/>
      <c r="U4" s="87"/>
      <c r="V4" s="88"/>
    </row>
    <row r="5" spans="2:23" ht="13.5" thickBot="1" x14ac:dyDescent="0.45">
      <c r="B5" s="63"/>
      <c r="C5" s="63"/>
      <c r="D5" s="63"/>
      <c r="E5" s="63"/>
      <c r="F5" s="63"/>
      <c r="G5" s="63"/>
      <c r="H5" s="63"/>
      <c r="I5" s="63"/>
      <c r="J5" s="63"/>
      <c r="K5" s="63"/>
      <c r="L5" s="63"/>
      <c r="M5" s="63"/>
      <c r="N5" s="63"/>
      <c r="O5" s="63"/>
      <c r="P5" s="63"/>
      <c r="Q5" s="63"/>
      <c r="R5" s="63"/>
      <c r="S5" s="63"/>
      <c r="T5" s="63"/>
      <c r="U5" s="63"/>
      <c r="V5" s="63"/>
    </row>
    <row r="6" spans="2:23" ht="13.5" thickBot="1" x14ac:dyDescent="0.45">
      <c r="B6" s="69" t="s">
        <v>81</v>
      </c>
      <c r="C6" s="70"/>
      <c r="D6" s="70"/>
      <c r="E6" s="70"/>
      <c r="F6" s="70"/>
      <c r="G6" s="70"/>
      <c r="H6" s="70"/>
      <c r="I6" s="70"/>
      <c r="J6" s="70"/>
      <c r="K6" s="70"/>
      <c r="L6" s="70"/>
      <c r="M6" s="70"/>
      <c r="N6" s="70"/>
      <c r="O6" s="70"/>
      <c r="P6" s="70"/>
      <c r="Q6" s="70"/>
      <c r="R6" s="70"/>
      <c r="S6" s="70"/>
      <c r="T6" s="70"/>
      <c r="U6" s="70"/>
      <c r="V6" s="70"/>
    </row>
    <row r="7" spans="2:23" ht="13.5" thickBot="1" x14ac:dyDescent="0.45">
      <c r="B7" s="63"/>
      <c r="C7" s="63"/>
      <c r="D7" s="63"/>
      <c r="E7" s="63"/>
      <c r="F7" s="63"/>
      <c r="G7" s="63"/>
      <c r="H7" s="63"/>
      <c r="I7" s="63"/>
      <c r="J7" s="63"/>
      <c r="K7" s="63"/>
      <c r="L7" s="63"/>
      <c r="M7" s="63"/>
      <c r="N7" s="63"/>
      <c r="O7" s="63"/>
      <c r="P7" s="63"/>
      <c r="Q7" s="63"/>
      <c r="R7" s="63"/>
      <c r="S7" s="63"/>
      <c r="T7" s="63"/>
      <c r="U7" s="63"/>
      <c r="V7" s="63"/>
    </row>
    <row r="8" spans="2:23" ht="12.5" customHeight="1" x14ac:dyDescent="0.4">
      <c r="B8" s="129" t="s">
        <v>86</v>
      </c>
      <c r="C8" s="130"/>
      <c r="D8" s="130"/>
      <c r="E8" s="130"/>
      <c r="F8" s="130"/>
      <c r="G8" s="130"/>
      <c r="H8" s="130"/>
      <c r="I8" s="130"/>
      <c r="J8" s="130"/>
      <c r="K8" s="130"/>
      <c r="L8" s="130"/>
      <c r="M8" s="130"/>
      <c r="N8" s="130"/>
      <c r="O8" s="130"/>
      <c r="P8" s="130"/>
      <c r="Q8" s="130"/>
      <c r="R8" s="130"/>
      <c r="S8" s="130"/>
      <c r="T8" s="130"/>
      <c r="U8" s="130"/>
      <c r="V8" s="131"/>
    </row>
    <row r="9" spans="2:23" x14ac:dyDescent="0.4">
      <c r="B9" s="134" t="s">
        <v>88</v>
      </c>
      <c r="C9" s="135"/>
      <c r="D9" s="135"/>
      <c r="E9" s="135"/>
      <c r="F9" s="135"/>
      <c r="G9" s="135"/>
      <c r="H9" s="135"/>
      <c r="I9" s="135"/>
      <c r="J9" s="135"/>
      <c r="K9" s="135"/>
      <c r="L9" s="135"/>
      <c r="M9" s="135"/>
      <c r="N9" s="135"/>
      <c r="O9" s="135"/>
      <c r="P9" s="135"/>
      <c r="Q9" s="135"/>
      <c r="R9" s="135"/>
      <c r="S9" s="135"/>
      <c r="T9" s="135"/>
      <c r="U9" s="135"/>
      <c r="V9" s="136"/>
    </row>
    <row r="10" spans="2:23" ht="44.25" customHeight="1" x14ac:dyDescent="0.4">
      <c r="B10" s="134" t="s">
        <v>89</v>
      </c>
      <c r="C10" s="135"/>
      <c r="D10" s="135"/>
      <c r="E10" s="135"/>
      <c r="F10" s="135"/>
      <c r="G10" s="135"/>
      <c r="H10" s="135"/>
      <c r="I10" s="135"/>
      <c r="J10" s="135"/>
      <c r="K10" s="135"/>
      <c r="L10" s="135"/>
      <c r="M10" s="135"/>
      <c r="N10" s="135"/>
      <c r="O10" s="135"/>
      <c r="P10" s="135"/>
      <c r="Q10" s="135"/>
      <c r="R10" s="135"/>
      <c r="S10" s="135"/>
      <c r="T10" s="135"/>
      <c r="U10" s="135"/>
      <c r="V10" s="136"/>
    </row>
    <row r="11" spans="2:23" ht="29.55" customHeight="1" thickBot="1" x14ac:dyDescent="0.45">
      <c r="B11" s="83" t="s">
        <v>82</v>
      </c>
      <c r="C11" s="84"/>
      <c r="D11" s="84"/>
      <c r="E11" s="84"/>
      <c r="F11" s="84"/>
      <c r="G11" s="84"/>
      <c r="H11" s="84"/>
      <c r="I11" s="84"/>
      <c r="J11" s="84"/>
      <c r="K11" s="84"/>
      <c r="L11" s="84"/>
      <c r="M11" s="84"/>
      <c r="N11" s="84"/>
      <c r="O11" s="84"/>
      <c r="P11" s="84"/>
      <c r="Q11" s="84"/>
      <c r="R11" s="84"/>
      <c r="S11" s="84"/>
      <c r="T11" s="84"/>
      <c r="U11" s="84"/>
      <c r="V11" s="85"/>
    </row>
    <row r="12" spans="2:23" ht="13.5" thickBot="1" x14ac:dyDescent="0.45">
      <c r="B12" s="63"/>
      <c r="C12" s="63"/>
      <c r="D12" s="63"/>
      <c r="E12" s="63"/>
      <c r="F12" s="63"/>
      <c r="G12" s="63"/>
      <c r="H12" s="63"/>
      <c r="I12" s="63"/>
      <c r="J12" s="63"/>
      <c r="K12" s="63"/>
      <c r="L12" s="63"/>
      <c r="M12" s="63"/>
      <c r="N12" s="63"/>
      <c r="O12" s="63"/>
      <c r="P12" s="63"/>
      <c r="Q12" s="63"/>
      <c r="R12" s="63"/>
      <c r="S12" s="63"/>
      <c r="T12" s="63"/>
      <c r="U12" s="63"/>
      <c r="V12" s="63"/>
    </row>
    <row r="13" spans="2:23" ht="13.5" thickBot="1" x14ac:dyDescent="0.45">
      <c r="B13" s="69" t="s">
        <v>33</v>
      </c>
      <c r="C13" s="70"/>
      <c r="D13" s="70"/>
      <c r="E13" s="70"/>
      <c r="F13" s="70"/>
      <c r="G13" s="70"/>
      <c r="H13" s="70"/>
      <c r="I13" s="70"/>
      <c r="J13" s="70"/>
      <c r="K13" s="70"/>
      <c r="L13" s="70"/>
      <c r="M13" s="70"/>
      <c r="N13" s="70"/>
      <c r="O13" s="70"/>
      <c r="P13" s="70"/>
      <c r="Q13" s="70"/>
      <c r="R13" s="70"/>
      <c r="S13" s="70"/>
      <c r="T13" s="70"/>
      <c r="U13" s="70"/>
      <c r="V13" s="70"/>
    </row>
    <row r="14" spans="2:23" ht="13.5" thickBot="1" x14ac:dyDescent="0.45">
      <c r="B14" s="63"/>
      <c r="C14" s="63"/>
      <c r="D14" s="63"/>
      <c r="E14" s="63"/>
      <c r="F14" s="63"/>
      <c r="G14" s="63"/>
      <c r="H14" s="63"/>
      <c r="I14" s="63"/>
      <c r="J14" s="63"/>
      <c r="K14" s="63"/>
      <c r="L14" s="63"/>
      <c r="M14" s="63"/>
      <c r="N14" s="63"/>
      <c r="O14" s="63"/>
      <c r="P14" s="63"/>
      <c r="Q14" s="63"/>
      <c r="R14" s="63"/>
      <c r="S14" s="63"/>
      <c r="T14" s="63"/>
      <c r="U14" s="63"/>
      <c r="V14" s="63"/>
    </row>
    <row r="15" spans="2:23" ht="25.5" customHeight="1" x14ac:dyDescent="0.4">
      <c r="B15" s="77" t="s">
        <v>34</v>
      </c>
      <c r="C15" s="78"/>
      <c r="D15" s="78"/>
      <c r="E15" s="78"/>
      <c r="F15" s="78"/>
      <c r="G15" s="78"/>
      <c r="H15" s="78"/>
      <c r="I15" s="78"/>
      <c r="J15" s="78"/>
      <c r="K15" s="78"/>
      <c r="L15" s="78"/>
      <c r="M15" s="78"/>
      <c r="N15" s="78"/>
      <c r="O15" s="78"/>
      <c r="P15" s="78"/>
      <c r="Q15" s="78"/>
      <c r="R15" s="78"/>
      <c r="S15" s="78"/>
      <c r="T15" s="78"/>
      <c r="U15" s="78"/>
      <c r="V15" s="79"/>
    </row>
    <row r="16" spans="2:23" ht="12.75" customHeight="1" x14ac:dyDescent="0.4">
      <c r="B16" s="80" t="s">
        <v>35</v>
      </c>
      <c r="C16" s="81"/>
      <c r="D16" s="81"/>
      <c r="E16" s="81"/>
      <c r="F16" s="81"/>
      <c r="G16" s="81"/>
      <c r="H16" s="81"/>
      <c r="I16" s="81"/>
      <c r="J16" s="81"/>
      <c r="K16" s="81"/>
      <c r="L16" s="81"/>
      <c r="M16" s="81"/>
      <c r="N16" s="81"/>
      <c r="O16" s="81"/>
      <c r="P16" s="81"/>
      <c r="Q16" s="81"/>
      <c r="R16" s="81"/>
      <c r="S16" s="81"/>
      <c r="T16" s="81"/>
      <c r="U16" s="81"/>
      <c r="V16" s="82"/>
    </row>
    <row r="17" spans="1:23" ht="12.75" customHeight="1" x14ac:dyDescent="0.4">
      <c r="B17" s="80" t="s">
        <v>36</v>
      </c>
      <c r="C17" s="81"/>
      <c r="D17" s="81"/>
      <c r="E17" s="81"/>
      <c r="F17" s="81"/>
      <c r="G17" s="81"/>
      <c r="H17" s="81"/>
      <c r="I17" s="81"/>
      <c r="J17" s="81"/>
      <c r="K17" s="81"/>
      <c r="L17" s="81"/>
      <c r="M17" s="81"/>
      <c r="N17" s="81"/>
      <c r="O17" s="81"/>
      <c r="P17" s="81"/>
      <c r="Q17" s="81"/>
      <c r="R17" s="81"/>
      <c r="S17" s="81"/>
      <c r="T17" s="81"/>
      <c r="U17" s="81"/>
      <c r="V17" s="82"/>
    </row>
    <row r="18" spans="1:23" ht="18" customHeight="1" x14ac:dyDescent="0.4">
      <c r="B18" s="80" t="s">
        <v>37</v>
      </c>
      <c r="C18" s="81"/>
      <c r="D18" s="81"/>
      <c r="E18" s="81"/>
      <c r="F18" s="81"/>
      <c r="G18" s="81"/>
      <c r="H18" s="81"/>
      <c r="I18" s="81"/>
      <c r="J18" s="81"/>
      <c r="K18" s="81"/>
      <c r="L18" s="81"/>
      <c r="M18" s="81"/>
      <c r="N18" s="81"/>
      <c r="O18" s="81"/>
      <c r="P18" s="81"/>
      <c r="Q18" s="81"/>
      <c r="R18" s="81"/>
      <c r="S18" s="81"/>
      <c r="T18" s="81"/>
      <c r="U18" s="81"/>
      <c r="V18" s="82"/>
    </row>
    <row r="19" spans="1:23" ht="35.25" customHeight="1" thickBot="1" x14ac:dyDescent="0.45">
      <c r="B19" s="83" t="s">
        <v>90</v>
      </c>
      <c r="C19" s="84"/>
      <c r="D19" s="84"/>
      <c r="E19" s="84"/>
      <c r="F19" s="84"/>
      <c r="G19" s="84"/>
      <c r="H19" s="84"/>
      <c r="I19" s="84"/>
      <c r="J19" s="84"/>
      <c r="K19" s="84"/>
      <c r="L19" s="84"/>
      <c r="M19" s="84"/>
      <c r="N19" s="84"/>
      <c r="O19" s="84"/>
      <c r="P19" s="84"/>
      <c r="Q19" s="84"/>
      <c r="R19" s="84"/>
      <c r="S19" s="84"/>
      <c r="T19" s="84"/>
      <c r="U19" s="84"/>
      <c r="V19" s="85"/>
    </row>
    <row r="20" spans="1:23" ht="13.5" thickBot="1" x14ac:dyDescent="0.45">
      <c r="B20" s="62"/>
      <c r="C20" s="62"/>
      <c r="D20" s="62"/>
      <c r="E20" s="62"/>
      <c r="F20" s="62"/>
      <c r="G20" s="62"/>
      <c r="H20" s="62"/>
      <c r="I20" s="62"/>
      <c r="J20" s="62"/>
      <c r="K20" s="62"/>
      <c r="L20" s="62"/>
      <c r="M20" s="62"/>
      <c r="N20" s="62"/>
      <c r="O20" s="62"/>
      <c r="P20" s="62"/>
      <c r="Q20" s="62"/>
      <c r="R20" s="62"/>
      <c r="S20" s="62"/>
      <c r="T20" s="62"/>
      <c r="U20" s="62"/>
      <c r="V20" s="62"/>
    </row>
    <row r="21" spans="1:23" ht="13.5" thickBot="1" x14ac:dyDescent="0.45">
      <c r="B21" s="69" t="s">
        <v>38</v>
      </c>
      <c r="C21" s="70"/>
      <c r="D21" s="70"/>
      <c r="E21" s="70"/>
      <c r="F21" s="70"/>
      <c r="G21" s="70"/>
      <c r="H21" s="70"/>
      <c r="I21" s="70"/>
      <c r="J21" s="70"/>
      <c r="K21" s="70"/>
      <c r="L21" s="70"/>
      <c r="M21" s="70"/>
      <c r="N21" s="70"/>
      <c r="O21" s="70"/>
      <c r="P21" s="70"/>
      <c r="Q21" s="70"/>
      <c r="R21" s="70"/>
      <c r="S21" s="70"/>
      <c r="T21" s="70"/>
      <c r="U21" s="70"/>
      <c r="V21" s="70"/>
    </row>
    <row r="22" spans="1:23" ht="13.5" thickBot="1" x14ac:dyDescent="0.45">
      <c r="B22" s="63"/>
      <c r="C22" s="63"/>
      <c r="D22" s="63"/>
      <c r="E22" s="63"/>
      <c r="F22" s="63"/>
      <c r="G22" s="63"/>
      <c r="H22" s="63"/>
      <c r="I22" s="63"/>
      <c r="J22" s="63"/>
      <c r="K22" s="63"/>
      <c r="L22" s="63"/>
      <c r="M22" s="63"/>
      <c r="N22" s="63"/>
      <c r="O22" s="63"/>
      <c r="P22" s="63"/>
      <c r="Q22" s="63"/>
      <c r="R22" s="63"/>
      <c r="S22" s="63"/>
      <c r="T22" s="63"/>
      <c r="U22" s="63"/>
      <c r="V22" s="63"/>
    </row>
    <row r="23" spans="1:23" x14ac:dyDescent="0.4">
      <c r="B23" s="71" t="s">
        <v>83</v>
      </c>
      <c r="C23" s="72"/>
      <c r="D23" s="72"/>
      <c r="E23" s="72"/>
      <c r="F23" s="72"/>
      <c r="G23" s="72"/>
      <c r="H23" s="72"/>
      <c r="I23" s="72"/>
      <c r="J23" s="72"/>
      <c r="K23" s="72"/>
      <c r="L23" s="72"/>
      <c r="M23" s="72"/>
      <c r="N23" s="72"/>
      <c r="O23" s="72"/>
      <c r="P23" s="72"/>
      <c r="Q23" s="72"/>
      <c r="R23" s="72"/>
      <c r="S23" s="72"/>
      <c r="T23" s="72"/>
      <c r="U23" s="72"/>
      <c r="V23" s="73"/>
    </row>
    <row r="24" spans="1:23" ht="15.75" customHeight="1" x14ac:dyDescent="0.4">
      <c r="B24" s="74" t="s">
        <v>39</v>
      </c>
      <c r="C24" s="75"/>
      <c r="D24" s="75"/>
      <c r="E24" s="75"/>
      <c r="F24" s="75"/>
      <c r="G24" s="75"/>
      <c r="H24" s="75"/>
      <c r="I24" s="75"/>
      <c r="J24" s="75"/>
      <c r="K24" s="75"/>
      <c r="L24" s="75"/>
      <c r="M24" s="75"/>
      <c r="N24" s="75"/>
      <c r="O24" s="75"/>
      <c r="P24" s="75"/>
      <c r="Q24" s="75"/>
      <c r="R24" s="75"/>
      <c r="S24" s="75"/>
      <c r="T24" s="75"/>
      <c r="U24" s="75"/>
      <c r="V24" s="76"/>
    </row>
    <row r="25" spans="1:23" ht="12.75" customHeight="1" x14ac:dyDescent="0.4">
      <c r="B25" s="74" t="s">
        <v>40</v>
      </c>
      <c r="C25" s="75"/>
      <c r="D25" s="75"/>
      <c r="E25" s="75"/>
      <c r="F25" s="75"/>
      <c r="G25" s="75"/>
      <c r="H25" s="75"/>
      <c r="I25" s="75"/>
      <c r="J25" s="75"/>
      <c r="K25" s="75"/>
      <c r="L25" s="75"/>
      <c r="M25" s="75"/>
      <c r="N25" s="75"/>
      <c r="O25" s="75"/>
      <c r="P25" s="75"/>
      <c r="Q25" s="75"/>
      <c r="R25" s="75"/>
      <c r="S25" s="75"/>
      <c r="T25" s="75"/>
      <c r="U25" s="75"/>
      <c r="V25" s="76"/>
    </row>
    <row r="26" spans="1:23" ht="12.75" customHeight="1" x14ac:dyDescent="0.4">
      <c r="B26" s="74" t="s">
        <v>41</v>
      </c>
      <c r="C26" s="75"/>
      <c r="D26" s="75"/>
      <c r="E26" s="75"/>
      <c r="F26" s="75"/>
      <c r="G26" s="75"/>
      <c r="H26" s="75"/>
      <c r="I26" s="75"/>
      <c r="J26" s="75"/>
      <c r="K26" s="75"/>
      <c r="L26" s="75"/>
      <c r="M26" s="75"/>
      <c r="N26" s="75"/>
      <c r="O26" s="75"/>
      <c r="P26" s="75"/>
      <c r="Q26" s="75"/>
      <c r="R26" s="75"/>
      <c r="S26" s="75"/>
      <c r="T26" s="75"/>
      <c r="U26" s="75"/>
      <c r="V26" s="76"/>
    </row>
    <row r="27" spans="1:23" ht="43.5" customHeight="1" x14ac:dyDescent="0.4">
      <c r="B27" s="74" t="s">
        <v>42</v>
      </c>
      <c r="C27" s="75"/>
      <c r="D27" s="75"/>
      <c r="E27" s="75"/>
      <c r="F27" s="75"/>
      <c r="G27" s="75"/>
      <c r="H27" s="75"/>
      <c r="I27" s="75"/>
      <c r="J27" s="75"/>
      <c r="K27" s="75"/>
      <c r="L27" s="75"/>
      <c r="M27" s="75"/>
      <c r="N27" s="75"/>
      <c r="O27" s="75"/>
      <c r="P27" s="75"/>
      <c r="Q27" s="75"/>
      <c r="R27" s="75"/>
      <c r="S27" s="75"/>
      <c r="T27" s="75"/>
      <c r="U27" s="75"/>
      <c r="V27" s="76"/>
    </row>
    <row r="28" spans="1:23" ht="27.75" customHeight="1" x14ac:dyDescent="0.4">
      <c r="B28" s="140" t="s">
        <v>91</v>
      </c>
      <c r="C28" s="141"/>
      <c r="D28" s="141"/>
      <c r="E28" s="141"/>
      <c r="F28" s="141"/>
      <c r="G28" s="141"/>
      <c r="H28" s="141"/>
      <c r="I28" s="141"/>
      <c r="J28" s="141"/>
      <c r="K28" s="141"/>
      <c r="L28" s="141"/>
      <c r="M28" s="141"/>
      <c r="N28" s="141"/>
      <c r="O28" s="141"/>
      <c r="P28" s="141"/>
      <c r="Q28" s="141"/>
      <c r="R28" s="141"/>
      <c r="S28" s="141"/>
      <c r="T28" s="141"/>
      <c r="U28" s="141"/>
      <c r="V28" s="142"/>
    </row>
    <row r="29" spans="1:23" ht="25.5" customHeight="1" thickBot="1" x14ac:dyDescent="0.45">
      <c r="B29" s="137" t="s">
        <v>84</v>
      </c>
      <c r="C29" s="138"/>
      <c r="D29" s="138"/>
      <c r="E29" s="138"/>
      <c r="F29" s="138"/>
      <c r="G29" s="138"/>
      <c r="H29" s="138"/>
      <c r="I29" s="138"/>
      <c r="J29" s="138"/>
      <c r="K29" s="138"/>
      <c r="L29" s="138"/>
      <c r="M29" s="138"/>
      <c r="N29" s="138"/>
      <c r="O29" s="138"/>
      <c r="P29" s="138"/>
      <c r="Q29" s="138"/>
      <c r="R29" s="138"/>
      <c r="S29" s="138"/>
      <c r="T29" s="138"/>
      <c r="U29" s="138"/>
      <c r="V29" s="139"/>
    </row>
    <row r="30" spans="1:23" ht="13.5" thickBot="1" x14ac:dyDescent="0.45">
      <c r="B30" s="63"/>
      <c r="C30" s="63"/>
      <c r="D30" s="63"/>
      <c r="E30" s="63"/>
      <c r="F30" s="63"/>
      <c r="G30" s="63"/>
      <c r="H30" s="63"/>
      <c r="I30" s="63"/>
      <c r="J30" s="63"/>
      <c r="K30" s="63"/>
      <c r="L30" s="63"/>
      <c r="M30" s="63"/>
      <c r="N30" s="63"/>
      <c r="O30" s="63"/>
      <c r="P30" s="63"/>
      <c r="Q30" s="63"/>
      <c r="R30" s="63"/>
      <c r="S30" s="63"/>
      <c r="T30" s="63"/>
      <c r="U30" s="63"/>
      <c r="V30" s="63"/>
    </row>
    <row r="31" spans="1:23" ht="13.5" thickBot="1" x14ac:dyDescent="0.45">
      <c r="B31" s="69" t="s">
        <v>43</v>
      </c>
      <c r="C31" s="70"/>
      <c r="D31" s="70"/>
      <c r="E31" s="70"/>
      <c r="F31" s="70"/>
      <c r="G31" s="70"/>
      <c r="H31" s="70"/>
      <c r="I31" s="70"/>
      <c r="J31" s="70"/>
      <c r="K31" s="70"/>
      <c r="L31" s="70"/>
      <c r="M31" s="70"/>
      <c r="N31" s="70"/>
      <c r="O31" s="70"/>
      <c r="P31" s="70"/>
      <c r="Q31" s="70"/>
      <c r="R31" s="70"/>
      <c r="S31" s="70"/>
      <c r="T31" s="70"/>
      <c r="U31" s="70"/>
      <c r="V31" s="70"/>
    </row>
    <row r="32" spans="1:23" ht="13.5" thickBot="1" x14ac:dyDescent="0.45">
      <c r="A32" s="147"/>
      <c r="B32" s="143"/>
      <c r="C32" s="143"/>
      <c r="D32" s="143"/>
      <c r="E32" s="143"/>
      <c r="F32" s="143"/>
      <c r="G32" s="143"/>
      <c r="H32" s="143"/>
      <c r="I32" s="143"/>
      <c r="J32" s="143"/>
      <c r="K32" s="143"/>
      <c r="L32" s="143"/>
      <c r="M32" s="143"/>
      <c r="N32" s="143"/>
      <c r="O32" s="143"/>
      <c r="P32" s="143"/>
      <c r="Q32" s="143"/>
      <c r="R32" s="143"/>
      <c r="S32" s="143"/>
      <c r="T32" s="143"/>
      <c r="U32" s="143"/>
      <c r="V32" s="143"/>
      <c r="W32" s="147"/>
    </row>
    <row r="33" spans="2:22" ht="12.75" customHeight="1" thickBot="1" x14ac:dyDescent="0.45">
      <c r="B33" s="144" t="s">
        <v>75</v>
      </c>
      <c r="C33" s="145"/>
      <c r="D33" s="145"/>
      <c r="E33" s="145"/>
      <c r="F33" s="145"/>
      <c r="G33" s="145"/>
      <c r="H33" s="145"/>
      <c r="I33" s="145"/>
      <c r="J33" s="145"/>
      <c r="K33" s="145"/>
      <c r="L33" s="145"/>
      <c r="M33" s="145"/>
      <c r="N33" s="145"/>
      <c r="O33" s="145"/>
      <c r="P33" s="145"/>
      <c r="Q33" s="145"/>
      <c r="R33" s="145"/>
      <c r="S33" s="145"/>
      <c r="T33" s="145"/>
      <c r="U33" s="145"/>
      <c r="V33" s="146"/>
    </row>
  </sheetData>
  <mergeCells count="23">
    <mergeCell ref="B19:V19"/>
    <mergeCell ref="B2:V2"/>
    <mergeCell ref="B4:V4"/>
    <mergeCell ref="B8:V8"/>
    <mergeCell ref="B11:V11"/>
    <mergeCell ref="B10:V10"/>
    <mergeCell ref="B9:V9"/>
    <mergeCell ref="B28:V28"/>
    <mergeCell ref="B29:V29"/>
    <mergeCell ref="B33:V33"/>
    <mergeCell ref="B6:V6"/>
    <mergeCell ref="B13:V13"/>
    <mergeCell ref="B21:V21"/>
    <mergeCell ref="B31:V31"/>
    <mergeCell ref="B23:V23"/>
    <mergeCell ref="B24:V24"/>
    <mergeCell ref="B25:V25"/>
    <mergeCell ref="B26:V26"/>
    <mergeCell ref="B27:V27"/>
    <mergeCell ref="B15:V15"/>
    <mergeCell ref="B16:V16"/>
    <mergeCell ref="B17:V17"/>
    <mergeCell ref="B18:V18"/>
  </mergeCells>
  <pageMargins left="0.7" right="0.7" top="0.75" bottom="0.75" header="0.3" footer="0.3"/>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85"/>
  <sheetViews>
    <sheetView showGridLines="0" zoomScale="75" zoomScaleNormal="75" workbookViewId="0"/>
  </sheetViews>
  <sheetFormatPr defaultColWidth="9.19921875" defaultRowHeight="13.15" outlineLevelRow="1" x14ac:dyDescent="0.4"/>
  <cols>
    <col min="1" max="1" width="4.265625" style="13" customWidth="1"/>
    <col min="2" max="2" width="38.796875" style="13" customWidth="1"/>
    <col min="3" max="3" width="22.265625" style="13" customWidth="1"/>
    <col min="4" max="4" width="21.46484375" style="13" customWidth="1"/>
    <col min="5" max="5" width="24.265625" style="13" customWidth="1"/>
    <col min="6" max="6" width="13.19921875" style="13" customWidth="1"/>
    <col min="7" max="7" width="12.19921875" style="13" customWidth="1"/>
    <col min="8" max="8" width="14.19921875" style="13" customWidth="1"/>
    <col min="9" max="9" width="16.796875" style="13" customWidth="1"/>
    <col min="10" max="10" width="11" style="13" customWidth="1"/>
    <col min="11" max="11" width="10.46484375" style="13" bestFit="1" customWidth="1"/>
    <col min="12" max="12" width="19.46484375" style="13" bestFit="1" customWidth="1"/>
    <col min="13" max="13" width="14.46484375" style="13" customWidth="1"/>
    <col min="14" max="14" width="24.796875" style="13" bestFit="1" customWidth="1"/>
    <col min="15" max="15" width="14.73046875" style="13" customWidth="1"/>
    <col min="16" max="16" width="15.265625" style="13" bestFit="1" customWidth="1"/>
    <col min="17" max="17" width="19.265625" style="13" customWidth="1"/>
    <col min="18" max="18" width="15.73046875" style="13" customWidth="1"/>
    <col min="19" max="19" width="16.53125" style="13" customWidth="1"/>
    <col min="20" max="20" width="5" style="13" customWidth="1"/>
    <col min="21" max="21" width="16.265625" style="13" bestFit="1" customWidth="1"/>
    <col min="22" max="22" width="15" style="13" customWidth="1"/>
    <col min="23" max="24" width="10.53125" style="13" customWidth="1"/>
    <col min="25" max="25" width="15.73046875" style="13" customWidth="1"/>
    <col min="26" max="27" width="9.19921875" style="13" customWidth="1"/>
    <col min="28" max="28" width="15.53125" style="13" customWidth="1"/>
    <col min="29" max="29" width="17" style="13" customWidth="1"/>
    <col min="30" max="31" width="10.46484375" style="13" bestFit="1" customWidth="1"/>
    <col min="32" max="32" width="22.46484375" style="13" bestFit="1" customWidth="1"/>
    <col min="33" max="33" width="13.73046875" style="13" customWidth="1"/>
    <col min="34" max="34" width="24.796875" style="13" bestFit="1" customWidth="1"/>
    <col min="35" max="35" width="14" style="13" customWidth="1"/>
    <col min="36" max="36" width="15.265625" style="13" bestFit="1" customWidth="1"/>
    <col min="37" max="37" width="14.53125" style="13" customWidth="1"/>
    <col min="38" max="38" width="16.53125" style="13" customWidth="1"/>
    <col min="39" max="39" width="17.796875" style="13" customWidth="1"/>
    <col min="40" max="40" width="10.265625" style="13" customWidth="1"/>
    <col min="41" max="41" width="11.46484375" style="13" bestFit="1" customWidth="1"/>
    <col min="42" max="42" width="11" style="13" bestFit="1" customWidth="1"/>
    <col min="43" max="43" width="9.19921875" style="13" customWidth="1"/>
    <col min="44" max="16384" width="9.19921875" style="13"/>
  </cols>
  <sheetData>
    <row r="1" spans="1:40" s="17" customFormat="1" x14ac:dyDescent="0.4">
      <c r="C1" s="18"/>
    </row>
    <row r="2" spans="1:40" s="17" customFormat="1" x14ac:dyDescent="0.4">
      <c r="B2" s="12" t="s">
        <v>73</v>
      </c>
    </row>
    <row r="3" spans="1:40" ht="12.75" customHeight="1" outlineLevel="1" x14ac:dyDescent="0.4">
      <c r="A3" s="17"/>
      <c r="B3" s="119" t="s">
        <v>92</v>
      </c>
      <c r="C3" s="120"/>
      <c r="D3" s="120"/>
      <c r="E3" s="120"/>
      <c r="F3" s="120"/>
      <c r="G3" s="120"/>
      <c r="H3" s="120"/>
      <c r="I3" s="120"/>
      <c r="J3" s="120"/>
      <c r="K3" s="120"/>
      <c r="L3" s="120"/>
      <c r="M3" s="120"/>
      <c r="N3" s="121"/>
      <c r="O3" s="59"/>
    </row>
    <row r="4" spans="1:40" ht="12.75" customHeight="1" outlineLevel="1" x14ac:dyDescent="0.4">
      <c r="A4" s="17"/>
      <c r="B4" s="122" t="s">
        <v>76</v>
      </c>
      <c r="C4" s="123"/>
      <c r="D4" s="123"/>
      <c r="E4" s="123"/>
      <c r="F4" s="123"/>
      <c r="G4" s="123"/>
      <c r="H4" s="123"/>
      <c r="I4" s="123"/>
      <c r="J4" s="123"/>
      <c r="K4" s="123"/>
      <c r="L4" s="123"/>
      <c r="M4" s="123"/>
      <c r="N4" s="124"/>
      <c r="O4" s="59"/>
    </row>
    <row r="5" spans="1:40" ht="76.5" customHeight="1" outlineLevel="1" x14ac:dyDescent="0.4">
      <c r="A5" s="17"/>
      <c r="B5" s="125" t="s">
        <v>77</v>
      </c>
      <c r="C5" s="126"/>
      <c r="D5" s="126"/>
      <c r="E5" s="126"/>
      <c r="F5" s="126"/>
      <c r="G5" s="126"/>
      <c r="H5" s="126"/>
      <c r="I5" s="126"/>
      <c r="J5" s="126"/>
      <c r="K5" s="126"/>
      <c r="L5" s="126"/>
      <c r="M5" s="126"/>
      <c r="N5" s="127"/>
      <c r="O5" s="60"/>
    </row>
    <row r="6" spans="1:40" outlineLevel="1" x14ac:dyDescent="0.4">
      <c r="A6" s="17"/>
      <c r="B6" s="125" t="s">
        <v>0</v>
      </c>
      <c r="C6" s="126"/>
      <c r="D6" s="126"/>
      <c r="E6" s="126"/>
      <c r="F6" s="126"/>
      <c r="G6" s="126"/>
      <c r="H6" s="126"/>
      <c r="I6" s="126"/>
      <c r="J6" s="126"/>
      <c r="K6" s="126"/>
      <c r="L6" s="126"/>
      <c r="M6" s="126"/>
      <c r="N6" s="127"/>
      <c r="O6" s="60"/>
    </row>
    <row r="7" spans="1:40" outlineLevel="1" x14ac:dyDescent="0.4">
      <c r="B7" s="14"/>
      <c r="C7" s="113" t="s">
        <v>1</v>
      </c>
      <c r="D7" s="114"/>
      <c r="E7" s="114"/>
      <c r="F7" s="114"/>
      <c r="G7" s="114"/>
      <c r="H7" s="114"/>
      <c r="I7" s="114"/>
      <c r="J7" s="114"/>
      <c r="K7" s="114"/>
      <c r="L7" s="114"/>
      <c r="M7" s="114"/>
      <c r="N7" s="115"/>
    </row>
    <row r="8" spans="1:40" outlineLevel="1" x14ac:dyDescent="0.4">
      <c r="B8" s="15"/>
      <c r="C8" s="113" t="s">
        <v>78</v>
      </c>
      <c r="D8" s="114"/>
      <c r="E8" s="114"/>
      <c r="F8" s="114"/>
      <c r="G8" s="114"/>
      <c r="H8" s="114"/>
      <c r="I8" s="114"/>
      <c r="J8" s="114"/>
      <c r="K8" s="114"/>
      <c r="L8" s="114"/>
      <c r="M8" s="114"/>
      <c r="N8" s="115"/>
    </row>
    <row r="9" spans="1:40" outlineLevel="1" x14ac:dyDescent="0.4">
      <c r="B9" s="16"/>
      <c r="C9" s="116" t="s">
        <v>79</v>
      </c>
      <c r="D9" s="117"/>
      <c r="E9" s="117"/>
      <c r="F9" s="117"/>
      <c r="G9" s="117"/>
      <c r="H9" s="117"/>
      <c r="I9" s="117"/>
      <c r="J9" s="117"/>
      <c r="K9" s="117"/>
      <c r="L9" s="117"/>
      <c r="M9" s="117"/>
      <c r="N9" s="118"/>
    </row>
    <row r="10" spans="1:40" x14ac:dyDescent="0.4">
      <c r="E10" s="20"/>
      <c r="F10" s="20"/>
      <c r="G10" s="20"/>
      <c r="H10" s="20"/>
      <c r="I10" s="20"/>
      <c r="J10" s="20"/>
      <c r="K10" s="20"/>
      <c r="L10" s="20"/>
      <c r="M10" s="20"/>
      <c r="N10" s="20"/>
      <c r="O10" s="20"/>
      <c r="P10" s="20"/>
      <c r="Q10" s="20"/>
      <c r="R10" s="20"/>
      <c r="S10" s="20"/>
    </row>
    <row r="11" spans="1:40" s="17" customFormat="1" ht="13.5" thickBot="1" x14ac:dyDescent="0.45">
      <c r="H11" s="23"/>
    </row>
    <row r="12" spans="1:40" s="17" customFormat="1" ht="15" customHeight="1" thickBot="1" x14ac:dyDescent="0.45">
      <c r="B12" s="24" t="s">
        <v>69</v>
      </c>
      <c r="C12" s="91" t="s">
        <v>7</v>
      </c>
      <c r="D12" s="64" t="s">
        <v>8</v>
      </c>
      <c r="E12" s="64" t="s">
        <v>9</v>
      </c>
      <c r="F12" s="96" t="s">
        <v>6</v>
      </c>
      <c r="G12" s="94" t="s">
        <v>10</v>
      </c>
      <c r="H12" s="100" t="s">
        <v>11</v>
      </c>
      <c r="I12" s="102" t="s">
        <v>12</v>
      </c>
      <c r="J12" s="25" t="s">
        <v>13</v>
      </c>
      <c r="K12" s="26" t="s">
        <v>14</v>
      </c>
      <c r="L12" s="104" t="s">
        <v>3</v>
      </c>
      <c r="M12" s="105"/>
      <c r="N12" s="104" t="s">
        <v>15</v>
      </c>
      <c r="O12" s="105"/>
      <c r="P12" s="104" t="s">
        <v>4</v>
      </c>
      <c r="Q12" s="105"/>
      <c r="R12" s="26" t="s">
        <v>16</v>
      </c>
      <c r="S12" s="98" t="s">
        <v>5</v>
      </c>
      <c r="T12" s="21"/>
    </row>
    <row r="13" spans="1:40" s="17" customFormat="1" ht="13.5" thickBot="1" x14ac:dyDescent="0.45">
      <c r="B13" s="133" t="s">
        <v>70</v>
      </c>
      <c r="C13" s="92"/>
      <c r="D13" s="27"/>
      <c r="E13" s="27" t="s">
        <v>18</v>
      </c>
      <c r="F13" s="97"/>
      <c r="G13" s="95"/>
      <c r="H13" s="101"/>
      <c r="I13" s="103"/>
      <c r="J13" s="28" t="s">
        <v>19</v>
      </c>
      <c r="K13" s="29" t="s">
        <v>2</v>
      </c>
      <c r="L13" s="106"/>
      <c r="M13" s="107"/>
      <c r="N13" s="106"/>
      <c r="O13" s="107"/>
      <c r="P13" s="106"/>
      <c r="Q13" s="107"/>
      <c r="R13" s="29" t="s">
        <v>20</v>
      </c>
      <c r="S13" s="99"/>
      <c r="T13" s="21"/>
      <c r="AN13" s="21"/>
    </row>
    <row r="14" spans="1:40" s="17" customFormat="1" x14ac:dyDescent="0.4">
      <c r="B14" s="132" t="s">
        <v>87</v>
      </c>
      <c r="C14" s="66"/>
      <c r="D14" s="10"/>
      <c r="E14" s="10">
        <v>0</v>
      </c>
      <c r="F14" s="31"/>
      <c r="G14" s="31"/>
      <c r="H14" s="30">
        <f t="shared" ref="H14:H22" si="0">(((+D14+E14+F14+G14)-IFERROR(VLOOKUP(L14,EEHEALTH,2,),0)-IFERROR(VLOOKUP(N14,EEDENTAL,2,),0)-IFERROR(VLOOKUP(P14,EEVISION,2,),0))*0.0765)+((+D14+E14+F14+G14)*0.0045)</f>
        <v>0</v>
      </c>
      <c r="I14" s="30">
        <f t="shared" ref="I14:I22" si="1">+D14*0.06</f>
        <v>0</v>
      </c>
      <c r="J14" s="30">
        <f t="shared" ref="J14:J22" si="2">(((D14+E14)*1.28)/100)*1.05</f>
        <v>0</v>
      </c>
      <c r="K14" s="30">
        <f t="shared" ref="K14:K22" si="3">IF(D14&gt;1,336,0)</f>
        <v>0</v>
      </c>
      <c r="L14" s="10"/>
      <c r="M14" s="30">
        <f t="shared" ref="M14:M22" si="4">IFERROR(VLOOKUP(L14,EMPLOYERHEALTH,2,),0)</f>
        <v>0</v>
      </c>
      <c r="N14" s="10"/>
      <c r="O14" s="30">
        <f t="shared" ref="O14:O22" si="5">IFERROR(VLOOKUP(N14,EMPLOYERDENTAL,2,),0)</f>
        <v>0</v>
      </c>
      <c r="P14" s="10"/>
      <c r="Q14" s="30">
        <f t="shared" ref="Q14:Q22" si="6">IFERROR(VLOOKUP(P14,EMPLOYERVISION,2,),0)</f>
        <v>0</v>
      </c>
      <c r="R14" s="30">
        <f>H14+I14+M14+O14+Q14+J14+K14</f>
        <v>0</v>
      </c>
      <c r="S14" s="32">
        <f>R14+D14+E14+F14+G14</f>
        <v>0</v>
      </c>
      <c r="T14" s="11"/>
      <c r="AN14" s="33"/>
    </row>
    <row r="15" spans="1:40" s="17" customFormat="1" x14ac:dyDescent="0.4">
      <c r="B15" s="132" t="s">
        <v>87</v>
      </c>
      <c r="C15" s="58"/>
      <c r="D15" s="10"/>
      <c r="E15" s="10">
        <v>0</v>
      </c>
      <c r="F15" s="31"/>
      <c r="G15" s="31"/>
      <c r="H15" s="30">
        <f t="shared" si="0"/>
        <v>0</v>
      </c>
      <c r="I15" s="35">
        <f t="shared" si="1"/>
        <v>0</v>
      </c>
      <c r="J15" s="30">
        <f t="shared" si="2"/>
        <v>0</v>
      </c>
      <c r="K15" s="30">
        <f t="shared" si="3"/>
        <v>0</v>
      </c>
      <c r="L15" s="10"/>
      <c r="M15" s="35">
        <f t="shared" si="4"/>
        <v>0</v>
      </c>
      <c r="N15" s="10"/>
      <c r="O15" s="35">
        <f t="shared" si="5"/>
        <v>0</v>
      </c>
      <c r="P15" s="10"/>
      <c r="Q15" s="30">
        <f t="shared" si="6"/>
        <v>0</v>
      </c>
      <c r="R15" s="30">
        <f t="shared" ref="R15:R22" si="7">H15+I15+M15+O15+Q15+J15+K15</f>
        <v>0</v>
      </c>
      <c r="S15" s="32">
        <f t="shared" ref="S15:S22" si="8">R15+D15+E15+F15+G15</f>
        <v>0</v>
      </c>
      <c r="T15" s="11"/>
      <c r="AN15" s="33"/>
    </row>
    <row r="16" spans="1:40" s="17" customFormat="1" x14ac:dyDescent="0.4">
      <c r="B16" s="132" t="s">
        <v>87</v>
      </c>
      <c r="C16" s="58"/>
      <c r="D16" s="10">
        <v>0</v>
      </c>
      <c r="E16" s="10"/>
      <c r="F16" s="31"/>
      <c r="G16" s="31"/>
      <c r="H16" s="30">
        <f t="shared" si="0"/>
        <v>0</v>
      </c>
      <c r="I16" s="35">
        <f t="shared" si="1"/>
        <v>0</v>
      </c>
      <c r="J16" s="30">
        <f t="shared" si="2"/>
        <v>0</v>
      </c>
      <c r="K16" s="30">
        <f t="shared" si="3"/>
        <v>0</v>
      </c>
      <c r="L16" s="10"/>
      <c r="M16" s="35">
        <f t="shared" si="4"/>
        <v>0</v>
      </c>
      <c r="N16" s="10"/>
      <c r="O16" s="35">
        <f t="shared" si="5"/>
        <v>0</v>
      </c>
      <c r="P16" s="10"/>
      <c r="Q16" s="30">
        <f>IFERROR(VLOOKUP(P16,EMPLOYERVISION,2,),0)</f>
        <v>0</v>
      </c>
      <c r="R16" s="30">
        <f t="shared" si="7"/>
        <v>0</v>
      </c>
      <c r="S16" s="32">
        <f t="shared" si="8"/>
        <v>0</v>
      </c>
      <c r="T16" s="11"/>
      <c r="AN16" s="33"/>
    </row>
    <row r="17" spans="2:40" s="17" customFormat="1" x14ac:dyDescent="0.4">
      <c r="B17" s="132" t="s">
        <v>87</v>
      </c>
      <c r="C17" s="58"/>
      <c r="D17" s="10">
        <v>0</v>
      </c>
      <c r="E17" s="10">
        <v>0</v>
      </c>
      <c r="F17" s="31"/>
      <c r="G17" s="31"/>
      <c r="H17" s="30">
        <f t="shared" si="0"/>
        <v>0</v>
      </c>
      <c r="I17" s="35">
        <f t="shared" si="1"/>
        <v>0</v>
      </c>
      <c r="J17" s="30">
        <f t="shared" si="2"/>
        <v>0</v>
      </c>
      <c r="K17" s="30">
        <f t="shared" si="3"/>
        <v>0</v>
      </c>
      <c r="L17" s="10"/>
      <c r="M17" s="35">
        <f t="shared" si="4"/>
        <v>0</v>
      </c>
      <c r="N17" s="10"/>
      <c r="O17" s="35">
        <f t="shared" si="5"/>
        <v>0</v>
      </c>
      <c r="P17" s="10"/>
      <c r="Q17" s="30">
        <f t="shared" si="6"/>
        <v>0</v>
      </c>
      <c r="R17" s="30">
        <f t="shared" si="7"/>
        <v>0</v>
      </c>
      <c r="S17" s="32">
        <f t="shared" si="8"/>
        <v>0</v>
      </c>
      <c r="T17" s="11"/>
      <c r="AN17" s="33"/>
    </row>
    <row r="18" spans="2:40" s="17" customFormat="1" x14ac:dyDescent="0.4">
      <c r="B18" s="132" t="s">
        <v>87</v>
      </c>
      <c r="C18" s="58"/>
      <c r="D18" s="10">
        <v>0</v>
      </c>
      <c r="E18" s="10">
        <v>0</v>
      </c>
      <c r="F18" s="31"/>
      <c r="G18" s="31"/>
      <c r="H18" s="30">
        <f t="shared" si="0"/>
        <v>0</v>
      </c>
      <c r="I18" s="35">
        <f t="shared" si="1"/>
        <v>0</v>
      </c>
      <c r="J18" s="30">
        <f t="shared" si="2"/>
        <v>0</v>
      </c>
      <c r="K18" s="30">
        <f t="shared" si="3"/>
        <v>0</v>
      </c>
      <c r="L18" s="10"/>
      <c r="M18" s="35">
        <f t="shared" si="4"/>
        <v>0</v>
      </c>
      <c r="N18" s="10"/>
      <c r="O18" s="35">
        <f t="shared" si="5"/>
        <v>0</v>
      </c>
      <c r="P18" s="10"/>
      <c r="Q18" s="30">
        <f t="shared" si="6"/>
        <v>0</v>
      </c>
      <c r="R18" s="30">
        <f t="shared" si="7"/>
        <v>0</v>
      </c>
      <c r="S18" s="32">
        <f t="shared" si="8"/>
        <v>0</v>
      </c>
      <c r="T18" s="11"/>
    </row>
    <row r="19" spans="2:40" s="17" customFormat="1" x14ac:dyDescent="0.4">
      <c r="B19" s="132" t="s">
        <v>87</v>
      </c>
      <c r="C19" s="58"/>
      <c r="D19" s="10">
        <v>0</v>
      </c>
      <c r="E19" s="10">
        <v>0</v>
      </c>
      <c r="F19" s="31"/>
      <c r="G19" s="31"/>
      <c r="H19" s="30">
        <f t="shared" si="0"/>
        <v>0</v>
      </c>
      <c r="I19" s="35">
        <f t="shared" si="1"/>
        <v>0</v>
      </c>
      <c r="J19" s="30">
        <f t="shared" si="2"/>
        <v>0</v>
      </c>
      <c r="K19" s="30">
        <f t="shared" si="3"/>
        <v>0</v>
      </c>
      <c r="L19" s="10"/>
      <c r="M19" s="35">
        <f>IFERROR(VLOOKUP(L19,EMPLOYERHEALTH,2,),0)</f>
        <v>0</v>
      </c>
      <c r="N19" s="10"/>
      <c r="O19" s="35">
        <f t="shared" si="5"/>
        <v>0</v>
      </c>
      <c r="P19" s="10"/>
      <c r="Q19" s="30">
        <f t="shared" si="6"/>
        <v>0</v>
      </c>
      <c r="R19" s="30">
        <f t="shared" si="7"/>
        <v>0</v>
      </c>
      <c r="S19" s="32">
        <f t="shared" si="8"/>
        <v>0</v>
      </c>
      <c r="T19" s="11"/>
    </row>
    <row r="20" spans="2:40" s="17" customFormat="1" x14ac:dyDescent="0.4">
      <c r="B20" s="132" t="s">
        <v>87</v>
      </c>
      <c r="C20" s="58"/>
      <c r="D20" s="10">
        <v>0</v>
      </c>
      <c r="E20" s="10">
        <v>0</v>
      </c>
      <c r="F20" s="31"/>
      <c r="G20" s="31"/>
      <c r="H20" s="30">
        <f t="shared" si="0"/>
        <v>0</v>
      </c>
      <c r="I20" s="35">
        <f t="shared" si="1"/>
        <v>0</v>
      </c>
      <c r="J20" s="30">
        <f t="shared" si="2"/>
        <v>0</v>
      </c>
      <c r="K20" s="30">
        <f t="shared" si="3"/>
        <v>0</v>
      </c>
      <c r="L20" s="10"/>
      <c r="M20" s="35">
        <f t="shared" si="4"/>
        <v>0</v>
      </c>
      <c r="N20" s="10"/>
      <c r="O20" s="35">
        <f t="shared" si="5"/>
        <v>0</v>
      </c>
      <c r="P20" s="10"/>
      <c r="Q20" s="30">
        <f t="shared" si="6"/>
        <v>0</v>
      </c>
      <c r="R20" s="30">
        <f t="shared" si="7"/>
        <v>0</v>
      </c>
      <c r="S20" s="32">
        <f t="shared" si="8"/>
        <v>0</v>
      </c>
      <c r="T20" s="11"/>
    </row>
    <row r="21" spans="2:40" s="17" customFormat="1" x14ac:dyDescent="0.4">
      <c r="B21" s="132" t="s">
        <v>87</v>
      </c>
      <c r="C21" s="58"/>
      <c r="D21" s="10">
        <v>0</v>
      </c>
      <c r="E21" s="10">
        <v>0</v>
      </c>
      <c r="F21" s="31"/>
      <c r="G21" s="31"/>
      <c r="H21" s="30">
        <f t="shared" si="0"/>
        <v>0</v>
      </c>
      <c r="I21" s="35">
        <f t="shared" si="1"/>
        <v>0</v>
      </c>
      <c r="J21" s="30">
        <f t="shared" si="2"/>
        <v>0</v>
      </c>
      <c r="K21" s="30">
        <f t="shared" si="3"/>
        <v>0</v>
      </c>
      <c r="L21" s="10"/>
      <c r="M21" s="35">
        <f t="shared" si="4"/>
        <v>0</v>
      </c>
      <c r="N21" s="10"/>
      <c r="O21" s="35">
        <f t="shared" si="5"/>
        <v>0</v>
      </c>
      <c r="P21" s="10"/>
      <c r="Q21" s="30">
        <f t="shared" si="6"/>
        <v>0</v>
      </c>
      <c r="R21" s="30">
        <f t="shared" si="7"/>
        <v>0</v>
      </c>
      <c r="S21" s="32">
        <f t="shared" si="8"/>
        <v>0</v>
      </c>
      <c r="T21" s="11"/>
    </row>
    <row r="22" spans="2:40" s="17" customFormat="1" x14ac:dyDescent="0.4">
      <c r="B22" s="67"/>
      <c r="C22" s="58"/>
      <c r="D22" s="10">
        <v>0</v>
      </c>
      <c r="E22" s="10">
        <v>0</v>
      </c>
      <c r="F22" s="31"/>
      <c r="G22" s="31"/>
      <c r="H22" s="30">
        <f t="shared" si="0"/>
        <v>0</v>
      </c>
      <c r="I22" s="35">
        <f t="shared" si="1"/>
        <v>0</v>
      </c>
      <c r="J22" s="30">
        <f t="shared" si="2"/>
        <v>0</v>
      </c>
      <c r="K22" s="30">
        <f t="shared" si="3"/>
        <v>0</v>
      </c>
      <c r="L22" s="10"/>
      <c r="M22" s="35">
        <f t="shared" si="4"/>
        <v>0</v>
      </c>
      <c r="N22" s="10"/>
      <c r="O22" s="35">
        <f t="shared" si="5"/>
        <v>0</v>
      </c>
      <c r="P22" s="10"/>
      <c r="Q22" s="30">
        <f t="shared" si="6"/>
        <v>0</v>
      </c>
      <c r="R22" s="30">
        <f t="shared" si="7"/>
        <v>0</v>
      </c>
      <c r="S22" s="32">
        <f t="shared" si="8"/>
        <v>0</v>
      </c>
      <c r="T22" s="11"/>
    </row>
    <row r="23" spans="2:40" s="17" customFormat="1" x14ac:dyDescent="0.4">
      <c r="B23" s="34" t="s">
        <v>24</v>
      </c>
      <c r="D23" s="36">
        <f>COUNTIF(D14:D22,"&gt;=0.01")</f>
        <v>0</v>
      </c>
      <c r="E23" s="36">
        <f>COUNTIF(E14:E22,"&gt;=0.01")</f>
        <v>0</v>
      </c>
      <c r="F23" s="37"/>
      <c r="G23" s="37"/>
      <c r="H23" s="37"/>
      <c r="I23" s="37"/>
      <c r="J23" s="37"/>
      <c r="K23" s="37"/>
      <c r="L23" s="37"/>
      <c r="M23" s="37"/>
      <c r="N23" s="37"/>
      <c r="O23" s="37"/>
      <c r="P23" s="37"/>
      <c r="Q23" s="37"/>
      <c r="R23" s="37"/>
      <c r="S23" s="38"/>
      <c r="T23" s="11"/>
    </row>
    <row r="24" spans="2:40" s="17" customFormat="1" ht="13.5" thickBot="1" x14ac:dyDescent="0.45">
      <c r="B24" s="39" t="s">
        <v>25</v>
      </c>
      <c r="C24" s="40"/>
      <c r="D24" s="41">
        <f t="shared" ref="D24:R24" si="9">SUM(D14:D22)</f>
        <v>0</v>
      </c>
      <c r="E24" s="41">
        <f t="shared" si="9"/>
        <v>0</v>
      </c>
      <c r="F24" s="41">
        <f t="shared" si="9"/>
        <v>0</v>
      </c>
      <c r="G24" s="41">
        <f t="shared" si="9"/>
        <v>0</v>
      </c>
      <c r="H24" s="41">
        <f t="shared" si="9"/>
        <v>0</v>
      </c>
      <c r="I24" s="41">
        <f t="shared" si="9"/>
        <v>0</v>
      </c>
      <c r="J24" s="41">
        <f t="shared" si="9"/>
        <v>0</v>
      </c>
      <c r="K24" s="41">
        <f t="shared" si="9"/>
        <v>0</v>
      </c>
      <c r="L24" s="41"/>
      <c r="M24" s="41">
        <f>SUM(M14:M22)</f>
        <v>0</v>
      </c>
      <c r="N24" s="41"/>
      <c r="O24" s="41">
        <f>SUM(O14:O22)</f>
        <v>0</v>
      </c>
      <c r="P24" s="41"/>
      <c r="Q24" s="41">
        <f>SUM(Q14:Q22)</f>
        <v>0</v>
      </c>
      <c r="R24" s="41">
        <f t="shared" si="9"/>
        <v>0</v>
      </c>
      <c r="S24" s="42">
        <f>SUM(S14:S22)</f>
        <v>0</v>
      </c>
      <c r="T24" s="11"/>
    </row>
    <row r="25" spans="2:40" s="17" customFormat="1" x14ac:dyDescent="0.4"/>
    <row r="26" spans="2:40" s="17" customFormat="1" ht="13.5" thickBot="1" x14ac:dyDescent="0.45">
      <c r="B26" s="65"/>
      <c r="C26" s="65"/>
      <c r="D26" s="65"/>
    </row>
    <row r="27" spans="2:40" s="17" customFormat="1" ht="13.5" thickBot="1" x14ac:dyDescent="0.45">
      <c r="B27" s="24" t="s">
        <v>69</v>
      </c>
      <c r="C27" s="89" t="s">
        <v>7</v>
      </c>
      <c r="D27" s="64" t="s">
        <v>8</v>
      </c>
      <c r="E27" s="64" t="s">
        <v>9</v>
      </c>
      <c r="F27" s="96" t="s">
        <v>6</v>
      </c>
      <c r="G27" s="94" t="s">
        <v>10</v>
      </c>
      <c r="H27" s="100" t="s">
        <v>11</v>
      </c>
      <c r="I27" s="102" t="s">
        <v>12</v>
      </c>
      <c r="J27" s="25" t="s">
        <v>13</v>
      </c>
      <c r="K27" s="26" t="s">
        <v>14</v>
      </c>
      <c r="L27" s="104" t="s">
        <v>3</v>
      </c>
      <c r="M27" s="105"/>
      <c r="N27" s="104" t="s">
        <v>15</v>
      </c>
      <c r="O27" s="105"/>
      <c r="P27" s="104" t="s">
        <v>4</v>
      </c>
      <c r="Q27" s="105"/>
      <c r="R27" s="26" t="s">
        <v>16</v>
      </c>
      <c r="S27" s="43" t="s">
        <v>5</v>
      </c>
    </row>
    <row r="28" spans="2:40" s="17" customFormat="1" ht="13.5" thickBot="1" x14ac:dyDescent="0.45">
      <c r="B28" s="133" t="s">
        <v>71</v>
      </c>
      <c r="C28" s="93"/>
      <c r="D28" s="27" t="s">
        <v>17</v>
      </c>
      <c r="E28" s="27" t="s">
        <v>18</v>
      </c>
      <c r="F28" s="97"/>
      <c r="G28" s="95"/>
      <c r="H28" s="101"/>
      <c r="I28" s="103"/>
      <c r="J28" s="28" t="s">
        <v>19</v>
      </c>
      <c r="K28" s="29" t="s">
        <v>2</v>
      </c>
      <c r="L28" s="106"/>
      <c r="M28" s="107"/>
      <c r="N28" s="106"/>
      <c r="O28" s="107"/>
      <c r="P28" s="106"/>
      <c r="Q28" s="107"/>
      <c r="R28" s="29" t="s">
        <v>20</v>
      </c>
      <c r="S28" s="44" t="s">
        <v>26</v>
      </c>
    </row>
    <row r="29" spans="2:40" s="17" customFormat="1" x14ac:dyDescent="0.4">
      <c r="B29" s="132" t="s">
        <v>87</v>
      </c>
      <c r="C29" s="58"/>
      <c r="D29" s="10">
        <v>0</v>
      </c>
      <c r="E29" s="10"/>
      <c r="F29" s="10"/>
      <c r="G29" s="10"/>
      <c r="H29" s="30">
        <f t="shared" ref="H29:H37" si="10">(((+D29+E29+F29+G29)-IFERROR(VLOOKUP(L29,EEHEALTH,2,),0)-IFERROR(VLOOKUP(N29,EEDENTAL,2,),0)-IFERROR(VLOOKUP(P29,EEVISION,2,),0))*0.0765)+((+D29+E29+F29+G29)*0.0045)</f>
        <v>0</v>
      </c>
      <c r="I29" s="35">
        <f t="shared" ref="I29:I37" si="11">+D29*0.06</f>
        <v>0</v>
      </c>
      <c r="J29" s="30">
        <f t="shared" ref="J29:J37" si="12">(((D29+E29)*1.28)/100)*1.05</f>
        <v>0</v>
      </c>
      <c r="K29" s="30">
        <f t="shared" ref="K29:K37" si="13">IF(D29&gt;1,336,0)</f>
        <v>0</v>
      </c>
      <c r="L29" s="10"/>
      <c r="M29" s="30">
        <f t="shared" ref="M29:M37" si="14">IFERROR(VLOOKUP(L29,EMPLOYERHEALTH,2,),0)</f>
        <v>0</v>
      </c>
      <c r="N29" s="10"/>
      <c r="O29" s="30">
        <f t="shared" ref="O29:O37" si="15">IFERROR(VLOOKUP(N29,EMPLOYERDENTAL,2,),0)</f>
        <v>0</v>
      </c>
      <c r="P29" s="10"/>
      <c r="Q29" s="30">
        <f t="shared" ref="Q29:Q37" si="16">IFERROR(VLOOKUP(P29,EMPLOYERVISION,2,),0)</f>
        <v>0</v>
      </c>
      <c r="R29" s="30">
        <f t="shared" ref="R29:R37" si="17">H29+I29+M29+O29+Q29+J29+K29</f>
        <v>0</v>
      </c>
      <c r="S29" s="32">
        <f t="shared" ref="S29:S37" si="18">R29+D29+E29+F29+G29</f>
        <v>0</v>
      </c>
    </row>
    <row r="30" spans="2:40" s="17" customFormat="1" x14ac:dyDescent="0.4">
      <c r="B30" s="132" t="s">
        <v>87</v>
      </c>
      <c r="C30" s="58"/>
      <c r="D30" s="10">
        <v>0</v>
      </c>
      <c r="E30" s="10">
        <v>0</v>
      </c>
      <c r="F30" s="31"/>
      <c r="G30" s="31"/>
      <c r="H30" s="30">
        <f t="shared" si="10"/>
        <v>0</v>
      </c>
      <c r="I30" s="35">
        <f t="shared" si="11"/>
        <v>0</v>
      </c>
      <c r="J30" s="30">
        <f t="shared" si="12"/>
        <v>0</v>
      </c>
      <c r="K30" s="30">
        <f t="shared" si="13"/>
        <v>0</v>
      </c>
      <c r="L30" s="10"/>
      <c r="M30" s="35">
        <f t="shared" si="14"/>
        <v>0</v>
      </c>
      <c r="N30" s="10"/>
      <c r="O30" s="35">
        <f t="shared" si="15"/>
        <v>0</v>
      </c>
      <c r="P30" s="10"/>
      <c r="Q30" s="30">
        <f t="shared" si="16"/>
        <v>0</v>
      </c>
      <c r="R30" s="30">
        <f t="shared" si="17"/>
        <v>0</v>
      </c>
      <c r="S30" s="32">
        <f t="shared" si="18"/>
        <v>0</v>
      </c>
    </row>
    <row r="31" spans="2:40" s="17" customFormat="1" x14ac:dyDescent="0.4">
      <c r="B31" s="132" t="s">
        <v>87</v>
      </c>
      <c r="C31" s="58"/>
      <c r="D31" s="10">
        <v>0</v>
      </c>
      <c r="E31" s="10">
        <v>0</v>
      </c>
      <c r="F31" s="31"/>
      <c r="G31" s="31"/>
      <c r="H31" s="30">
        <f t="shared" si="10"/>
        <v>0</v>
      </c>
      <c r="I31" s="35">
        <f t="shared" si="11"/>
        <v>0</v>
      </c>
      <c r="J31" s="30">
        <f t="shared" si="12"/>
        <v>0</v>
      </c>
      <c r="K31" s="30">
        <f t="shared" si="13"/>
        <v>0</v>
      </c>
      <c r="L31" s="10"/>
      <c r="M31" s="35">
        <f t="shared" si="14"/>
        <v>0</v>
      </c>
      <c r="N31" s="10"/>
      <c r="O31" s="35">
        <f t="shared" si="15"/>
        <v>0</v>
      </c>
      <c r="P31" s="10"/>
      <c r="Q31" s="30">
        <f t="shared" si="16"/>
        <v>0</v>
      </c>
      <c r="R31" s="30">
        <f t="shared" si="17"/>
        <v>0</v>
      </c>
      <c r="S31" s="32">
        <f t="shared" si="18"/>
        <v>0</v>
      </c>
    </row>
    <row r="32" spans="2:40" s="17" customFormat="1" x14ac:dyDescent="0.4">
      <c r="B32" s="132" t="s">
        <v>87</v>
      </c>
      <c r="C32" s="58"/>
      <c r="D32" s="10">
        <v>0</v>
      </c>
      <c r="E32" s="10">
        <v>0</v>
      </c>
      <c r="F32" s="31"/>
      <c r="G32" s="31"/>
      <c r="H32" s="30">
        <f t="shared" si="10"/>
        <v>0</v>
      </c>
      <c r="I32" s="35">
        <f t="shared" si="11"/>
        <v>0</v>
      </c>
      <c r="J32" s="30">
        <f t="shared" si="12"/>
        <v>0</v>
      </c>
      <c r="K32" s="30">
        <f t="shared" si="13"/>
        <v>0</v>
      </c>
      <c r="L32" s="10"/>
      <c r="M32" s="35">
        <f t="shared" si="14"/>
        <v>0</v>
      </c>
      <c r="N32" s="10"/>
      <c r="O32" s="35">
        <f t="shared" si="15"/>
        <v>0</v>
      </c>
      <c r="P32" s="10"/>
      <c r="Q32" s="30">
        <f t="shared" si="16"/>
        <v>0</v>
      </c>
      <c r="R32" s="30">
        <f t="shared" si="17"/>
        <v>0</v>
      </c>
      <c r="S32" s="32">
        <f t="shared" si="18"/>
        <v>0</v>
      </c>
    </row>
    <row r="33" spans="1:39" s="17" customFormat="1" x14ac:dyDescent="0.4">
      <c r="B33" s="132" t="s">
        <v>87</v>
      </c>
      <c r="C33" s="58"/>
      <c r="D33" s="10">
        <v>0</v>
      </c>
      <c r="E33" s="10">
        <v>0</v>
      </c>
      <c r="F33" s="31"/>
      <c r="G33" s="31"/>
      <c r="H33" s="30">
        <f t="shared" si="10"/>
        <v>0</v>
      </c>
      <c r="I33" s="35">
        <f t="shared" si="11"/>
        <v>0</v>
      </c>
      <c r="J33" s="30">
        <f t="shared" si="12"/>
        <v>0</v>
      </c>
      <c r="K33" s="30">
        <f t="shared" si="13"/>
        <v>0</v>
      </c>
      <c r="L33" s="10"/>
      <c r="M33" s="35">
        <f t="shared" si="14"/>
        <v>0</v>
      </c>
      <c r="N33" s="10"/>
      <c r="O33" s="35">
        <f t="shared" si="15"/>
        <v>0</v>
      </c>
      <c r="P33" s="10"/>
      <c r="Q33" s="30">
        <f t="shared" si="16"/>
        <v>0</v>
      </c>
      <c r="R33" s="30">
        <f t="shared" si="17"/>
        <v>0</v>
      </c>
      <c r="S33" s="32">
        <f t="shared" si="18"/>
        <v>0</v>
      </c>
    </row>
    <row r="34" spans="1:39" s="17" customFormat="1" x14ac:dyDescent="0.4">
      <c r="B34" s="132" t="s">
        <v>87</v>
      </c>
      <c r="C34" s="58"/>
      <c r="D34" s="10">
        <v>0</v>
      </c>
      <c r="E34" s="10">
        <v>0</v>
      </c>
      <c r="F34" s="31"/>
      <c r="G34" s="31"/>
      <c r="H34" s="30">
        <f t="shared" si="10"/>
        <v>0</v>
      </c>
      <c r="I34" s="35">
        <f t="shared" si="11"/>
        <v>0</v>
      </c>
      <c r="J34" s="30">
        <f t="shared" si="12"/>
        <v>0</v>
      </c>
      <c r="K34" s="30">
        <f t="shared" si="13"/>
        <v>0</v>
      </c>
      <c r="L34" s="10"/>
      <c r="M34" s="35">
        <f t="shared" si="14"/>
        <v>0</v>
      </c>
      <c r="N34" s="10"/>
      <c r="O34" s="35">
        <f t="shared" si="15"/>
        <v>0</v>
      </c>
      <c r="P34" s="10"/>
      <c r="Q34" s="30">
        <f t="shared" si="16"/>
        <v>0</v>
      </c>
      <c r="R34" s="30">
        <f t="shared" si="17"/>
        <v>0</v>
      </c>
      <c r="S34" s="32">
        <f t="shared" si="18"/>
        <v>0</v>
      </c>
    </row>
    <row r="35" spans="1:39" s="17" customFormat="1" x14ac:dyDescent="0.4">
      <c r="B35" s="132" t="s">
        <v>87</v>
      </c>
      <c r="C35" s="58"/>
      <c r="D35" s="10">
        <v>0</v>
      </c>
      <c r="E35" s="10">
        <v>0</v>
      </c>
      <c r="F35" s="31"/>
      <c r="G35" s="31"/>
      <c r="H35" s="30">
        <f t="shared" si="10"/>
        <v>0</v>
      </c>
      <c r="I35" s="35">
        <f t="shared" si="11"/>
        <v>0</v>
      </c>
      <c r="J35" s="30">
        <f t="shared" si="12"/>
        <v>0</v>
      </c>
      <c r="K35" s="30">
        <f t="shared" si="13"/>
        <v>0</v>
      </c>
      <c r="L35" s="10"/>
      <c r="M35" s="35">
        <f t="shared" si="14"/>
        <v>0</v>
      </c>
      <c r="N35" s="10"/>
      <c r="O35" s="35">
        <f t="shared" si="15"/>
        <v>0</v>
      </c>
      <c r="P35" s="10"/>
      <c r="Q35" s="30">
        <f t="shared" si="16"/>
        <v>0</v>
      </c>
      <c r="R35" s="30">
        <f t="shared" si="17"/>
        <v>0</v>
      </c>
      <c r="S35" s="32">
        <f t="shared" si="18"/>
        <v>0</v>
      </c>
    </row>
    <row r="36" spans="1:39" s="17" customFormat="1" x14ac:dyDescent="0.4">
      <c r="B36" s="132" t="s">
        <v>87</v>
      </c>
      <c r="C36" s="58"/>
      <c r="D36" s="10">
        <v>0</v>
      </c>
      <c r="E36" s="10">
        <v>0</v>
      </c>
      <c r="F36" s="31"/>
      <c r="G36" s="31"/>
      <c r="H36" s="30">
        <f t="shared" si="10"/>
        <v>0</v>
      </c>
      <c r="I36" s="35">
        <f t="shared" si="11"/>
        <v>0</v>
      </c>
      <c r="J36" s="30">
        <f t="shared" si="12"/>
        <v>0</v>
      </c>
      <c r="K36" s="30">
        <f t="shared" si="13"/>
        <v>0</v>
      </c>
      <c r="L36" s="10"/>
      <c r="M36" s="35">
        <f t="shared" si="14"/>
        <v>0</v>
      </c>
      <c r="N36" s="10"/>
      <c r="O36" s="35">
        <f t="shared" si="15"/>
        <v>0</v>
      </c>
      <c r="P36" s="10"/>
      <c r="Q36" s="30">
        <f t="shared" si="16"/>
        <v>0</v>
      </c>
      <c r="R36" s="30">
        <f t="shared" si="17"/>
        <v>0</v>
      </c>
      <c r="S36" s="32">
        <f t="shared" si="18"/>
        <v>0</v>
      </c>
    </row>
    <row r="37" spans="1:39" s="17" customFormat="1" x14ac:dyDescent="0.4">
      <c r="B37" s="67"/>
      <c r="C37" s="58"/>
      <c r="D37" s="10">
        <v>0</v>
      </c>
      <c r="E37" s="10">
        <v>0</v>
      </c>
      <c r="F37" s="31"/>
      <c r="G37" s="31"/>
      <c r="H37" s="30">
        <f t="shared" si="10"/>
        <v>0</v>
      </c>
      <c r="I37" s="35">
        <f t="shared" si="11"/>
        <v>0</v>
      </c>
      <c r="J37" s="30">
        <f t="shared" si="12"/>
        <v>0</v>
      </c>
      <c r="K37" s="30">
        <f t="shared" si="13"/>
        <v>0</v>
      </c>
      <c r="L37" s="10"/>
      <c r="M37" s="35">
        <f t="shared" si="14"/>
        <v>0</v>
      </c>
      <c r="N37" s="10"/>
      <c r="O37" s="35">
        <f t="shared" si="15"/>
        <v>0</v>
      </c>
      <c r="P37" s="10"/>
      <c r="Q37" s="30">
        <f t="shared" si="16"/>
        <v>0</v>
      </c>
      <c r="R37" s="30">
        <f t="shared" si="17"/>
        <v>0</v>
      </c>
      <c r="S37" s="32">
        <f t="shared" si="18"/>
        <v>0</v>
      </c>
    </row>
    <row r="38" spans="1:39" s="17" customFormat="1" x14ac:dyDescent="0.4">
      <c r="B38" s="34" t="s">
        <v>24</v>
      </c>
      <c r="D38" s="36">
        <f>COUNTIF(D29:D37,"&gt;=0.01")</f>
        <v>0</v>
      </c>
      <c r="E38" s="36">
        <f>COUNTIF(E29:E37,"&gt;=0.01")</f>
        <v>0</v>
      </c>
      <c r="H38" s="37"/>
      <c r="I38" s="37"/>
      <c r="J38" s="37"/>
      <c r="K38" s="37"/>
      <c r="L38" s="37"/>
      <c r="M38" s="37"/>
      <c r="N38" s="37"/>
      <c r="O38" s="37"/>
      <c r="P38" s="37"/>
      <c r="Q38" s="37"/>
      <c r="R38" s="37"/>
      <c r="S38" s="38"/>
    </row>
    <row r="39" spans="1:39" s="17" customFormat="1" ht="13.5" thickBot="1" x14ac:dyDescent="0.45">
      <c r="B39" s="39" t="s">
        <v>25</v>
      </c>
      <c r="C39" s="57"/>
      <c r="D39" s="41">
        <f t="shared" ref="D39" si="19">SUM(D29:D37)</f>
        <v>0</v>
      </c>
      <c r="E39" s="41">
        <f t="shared" ref="E39" si="20">SUM(E29:E37)</f>
        <v>0</v>
      </c>
      <c r="F39" s="41">
        <f t="shared" ref="F39:G39" si="21">SUM(F29:F37)</f>
        <v>0</v>
      </c>
      <c r="G39" s="41">
        <f t="shared" si="21"/>
        <v>0</v>
      </c>
      <c r="H39" s="41">
        <f>SUM(H29:H37)</f>
        <v>0</v>
      </c>
      <c r="I39" s="41">
        <f>SUM(I29:I37)</f>
        <v>0</v>
      </c>
      <c r="J39" s="41">
        <f>SUM(J29:J37)</f>
        <v>0</v>
      </c>
      <c r="K39" s="41">
        <f t="shared" ref="K39" si="22">SUM(K29:K37)</f>
        <v>0</v>
      </c>
      <c r="L39" s="41"/>
      <c r="M39" s="41">
        <f>SUM(M29:M37)</f>
        <v>0</v>
      </c>
      <c r="N39" s="41"/>
      <c r="O39" s="41">
        <f>SUM(O29:O37)</f>
        <v>0</v>
      </c>
      <c r="P39" s="41"/>
      <c r="Q39" s="41">
        <f>SUM(Q29:Q37)</f>
        <v>0</v>
      </c>
      <c r="R39" s="41">
        <f>SUM(R29:R37)</f>
        <v>0</v>
      </c>
      <c r="S39" s="42">
        <f>SUM(S29:S37)</f>
        <v>0</v>
      </c>
    </row>
    <row r="40" spans="1:39" s="17" customFormat="1" ht="13.5" thickBot="1" x14ac:dyDescent="0.45"/>
    <row r="41" spans="1:39" s="17" customFormat="1" ht="13.5" thickBot="1" x14ac:dyDescent="0.45">
      <c r="B41" s="24" t="s">
        <v>69</v>
      </c>
      <c r="C41" s="89" t="s">
        <v>7</v>
      </c>
      <c r="D41" s="64" t="s">
        <v>8</v>
      </c>
      <c r="E41" s="64" t="s">
        <v>9</v>
      </c>
      <c r="F41" s="96" t="s">
        <v>6</v>
      </c>
      <c r="G41" s="94" t="s">
        <v>10</v>
      </c>
      <c r="H41" s="100" t="s">
        <v>11</v>
      </c>
      <c r="I41" s="102" t="s">
        <v>12</v>
      </c>
      <c r="J41" s="25" t="s">
        <v>13</v>
      </c>
      <c r="K41" s="26" t="s">
        <v>14</v>
      </c>
      <c r="L41" s="104" t="s">
        <v>3</v>
      </c>
      <c r="M41" s="105"/>
      <c r="N41" s="104" t="s">
        <v>15</v>
      </c>
      <c r="O41" s="105"/>
      <c r="P41" s="104" t="s">
        <v>4</v>
      </c>
      <c r="Q41" s="105"/>
      <c r="R41" s="26" t="s">
        <v>16</v>
      </c>
      <c r="S41" s="98" t="s">
        <v>5</v>
      </c>
      <c r="T41" s="21"/>
      <c r="U41" s="45"/>
      <c r="V41" s="108"/>
      <c r="W41" s="108"/>
      <c r="X41" s="108"/>
      <c r="Y41" s="108"/>
      <c r="Z41" s="108"/>
      <c r="AA41" s="108"/>
      <c r="AB41" s="109"/>
      <c r="AC41" s="109"/>
      <c r="AD41" s="45"/>
      <c r="AE41" s="45"/>
      <c r="AF41" s="109"/>
      <c r="AG41" s="109"/>
      <c r="AH41" s="109"/>
      <c r="AI41" s="109"/>
      <c r="AJ41" s="109"/>
      <c r="AK41" s="109"/>
      <c r="AL41" s="45"/>
      <c r="AM41" s="109"/>
    </row>
    <row r="42" spans="1:39" s="17" customFormat="1" ht="13.5" thickBot="1" x14ac:dyDescent="0.45">
      <c r="B42" s="133" t="s">
        <v>80</v>
      </c>
      <c r="C42" s="90"/>
      <c r="D42" s="27" t="s">
        <v>17</v>
      </c>
      <c r="E42" s="27" t="s">
        <v>18</v>
      </c>
      <c r="F42" s="97"/>
      <c r="G42" s="95"/>
      <c r="H42" s="101"/>
      <c r="I42" s="103"/>
      <c r="J42" s="28" t="s">
        <v>19</v>
      </c>
      <c r="K42" s="29" t="s">
        <v>2</v>
      </c>
      <c r="L42" s="106"/>
      <c r="M42" s="107"/>
      <c r="N42" s="106"/>
      <c r="O42" s="107"/>
      <c r="P42" s="106"/>
      <c r="Q42" s="107"/>
      <c r="R42" s="29" t="s">
        <v>20</v>
      </c>
      <c r="S42" s="99" t="s">
        <v>26</v>
      </c>
      <c r="T42" s="21"/>
      <c r="U42" s="45"/>
      <c r="V42" s="45"/>
      <c r="W42" s="46"/>
      <c r="X42" s="46"/>
      <c r="Y42" s="45"/>
      <c r="Z42" s="46"/>
      <c r="AA42" s="46"/>
      <c r="AB42" s="109"/>
      <c r="AC42" s="109"/>
      <c r="AD42" s="45"/>
      <c r="AE42" s="45"/>
      <c r="AF42" s="109"/>
      <c r="AG42" s="109"/>
      <c r="AH42" s="109"/>
      <c r="AI42" s="109"/>
      <c r="AJ42" s="109"/>
      <c r="AK42" s="109"/>
      <c r="AL42" s="45"/>
      <c r="AM42" s="109"/>
    </row>
    <row r="43" spans="1:39" s="17" customFormat="1" x14ac:dyDescent="0.4">
      <c r="B43" s="132" t="s">
        <v>87</v>
      </c>
      <c r="C43" s="58"/>
      <c r="D43" s="10"/>
      <c r="E43" s="10">
        <v>0</v>
      </c>
      <c r="F43" s="31"/>
      <c r="G43" s="31"/>
      <c r="H43" s="30">
        <f t="shared" ref="H43:H52" si="23">(((+D43+E43+F43+G43)-IFERROR(VLOOKUP(L43,EEHEALTH,2,),0)-IFERROR(VLOOKUP(N43,EEDENTAL,2,),0)-IFERROR(VLOOKUP(P43,EEVISION,2,),0))*0.0765)+((+D43+E43+F43+G43)*0.0045)</f>
        <v>0</v>
      </c>
      <c r="I43" s="35">
        <f>+D43*0.06</f>
        <v>0</v>
      </c>
      <c r="J43" s="30">
        <f t="shared" ref="J43:J52" si="24">(((D43+E43)*1.28)/100)*1.05</f>
        <v>0</v>
      </c>
      <c r="K43" s="30">
        <f>IF(D43&gt;1,336,0)</f>
        <v>0</v>
      </c>
      <c r="L43" s="10"/>
      <c r="M43" s="35">
        <f t="shared" ref="M43:M52" si="25">IFERROR(VLOOKUP(L43,EMPLOYERHEALTH,2,),0)</f>
        <v>0</v>
      </c>
      <c r="N43" s="10"/>
      <c r="O43" s="35">
        <f t="shared" ref="O43:O52" si="26">IFERROR(VLOOKUP(N43,EMPLOYERDENTAL,2,),0)</f>
        <v>0</v>
      </c>
      <c r="P43" s="10"/>
      <c r="Q43" s="30">
        <f t="shared" ref="Q43:Q52" si="27">IFERROR(VLOOKUP(P43,EMPLOYERVISION,2,),0)</f>
        <v>0</v>
      </c>
      <c r="R43" s="30">
        <f t="shared" ref="R43:R52" si="28">H43+I43+M43+O43+Q43+J43+K43</f>
        <v>0</v>
      </c>
      <c r="S43" s="32">
        <f t="shared" ref="S43:S52" si="29">R43+D43+E43+F43+G43</f>
        <v>0</v>
      </c>
      <c r="T43" s="11"/>
      <c r="U43" s="19"/>
      <c r="V43" s="11"/>
      <c r="W43" s="11"/>
      <c r="X43" s="11"/>
      <c r="Y43" s="11"/>
      <c r="Z43" s="11"/>
      <c r="AA43" s="11"/>
      <c r="AB43" s="11"/>
      <c r="AC43" s="11"/>
      <c r="AD43" s="11"/>
      <c r="AE43" s="11"/>
      <c r="AF43" s="11"/>
      <c r="AG43" s="11"/>
      <c r="AH43" s="11"/>
      <c r="AI43" s="11"/>
      <c r="AJ43" s="11"/>
      <c r="AK43" s="11"/>
      <c r="AL43" s="11"/>
      <c r="AM43" s="11"/>
    </row>
    <row r="44" spans="1:39" s="17" customFormat="1" x14ac:dyDescent="0.4">
      <c r="B44" s="132" t="s">
        <v>87</v>
      </c>
      <c r="C44" s="58"/>
      <c r="D44" s="10">
        <v>0</v>
      </c>
      <c r="E44" s="10">
        <v>0</v>
      </c>
      <c r="F44" s="31"/>
      <c r="G44" s="31"/>
      <c r="H44" s="30">
        <f t="shared" si="23"/>
        <v>0</v>
      </c>
      <c r="I44" s="35">
        <f>+D44*0.06</f>
        <v>0</v>
      </c>
      <c r="J44" s="30">
        <f t="shared" si="24"/>
        <v>0</v>
      </c>
      <c r="K44" s="30">
        <f>IF(D44&gt;1,336,0)</f>
        <v>0</v>
      </c>
      <c r="L44" s="10"/>
      <c r="M44" s="35">
        <f>IFERROR(VLOOKUP(L44,EMPLOYERHEALTH,2,),0)</f>
        <v>0</v>
      </c>
      <c r="N44" s="10"/>
      <c r="O44" s="35">
        <f t="shared" si="26"/>
        <v>0</v>
      </c>
      <c r="P44" s="10"/>
      <c r="Q44" s="30">
        <f t="shared" si="27"/>
        <v>0</v>
      </c>
      <c r="R44" s="30">
        <f t="shared" si="28"/>
        <v>0</v>
      </c>
      <c r="S44" s="32">
        <f t="shared" si="29"/>
        <v>0</v>
      </c>
      <c r="T44" s="11"/>
      <c r="U44" s="19"/>
      <c r="V44" s="11"/>
      <c r="W44" s="11"/>
      <c r="X44" s="11"/>
      <c r="Y44" s="11"/>
      <c r="Z44" s="11"/>
      <c r="AA44" s="11"/>
      <c r="AB44" s="11"/>
      <c r="AC44" s="11"/>
      <c r="AD44" s="11"/>
      <c r="AE44" s="11"/>
      <c r="AF44" s="11"/>
      <c r="AG44" s="11"/>
      <c r="AH44" s="11"/>
      <c r="AI44" s="11"/>
      <c r="AJ44" s="11"/>
      <c r="AK44" s="11"/>
      <c r="AL44" s="11"/>
      <c r="AM44" s="11"/>
    </row>
    <row r="45" spans="1:39" s="17" customFormat="1" x14ac:dyDescent="0.4">
      <c r="B45" s="132" t="s">
        <v>87</v>
      </c>
      <c r="C45" s="58"/>
      <c r="D45" s="10">
        <v>0</v>
      </c>
      <c r="E45" s="10">
        <v>0</v>
      </c>
      <c r="F45" s="31"/>
      <c r="G45" s="31"/>
      <c r="H45" s="30">
        <f t="shared" si="23"/>
        <v>0</v>
      </c>
      <c r="I45" s="35">
        <f>+D45*0.06</f>
        <v>0</v>
      </c>
      <c r="J45" s="30">
        <f t="shared" si="24"/>
        <v>0</v>
      </c>
      <c r="K45" s="30">
        <f>IF(D45&gt;1,336,0)</f>
        <v>0</v>
      </c>
      <c r="L45" s="10"/>
      <c r="M45" s="35">
        <f t="shared" si="25"/>
        <v>0</v>
      </c>
      <c r="N45" s="10"/>
      <c r="O45" s="35">
        <f t="shared" si="26"/>
        <v>0</v>
      </c>
      <c r="P45" s="10"/>
      <c r="Q45" s="30">
        <f t="shared" si="27"/>
        <v>0</v>
      </c>
      <c r="R45" s="30">
        <f t="shared" si="28"/>
        <v>0</v>
      </c>
      <c r="S45" s="32">
        <f t="shared" si="29"/>
        <v>0</v>
      </c>
      <c r="T45" s="11"/>
      <c r="U45" s="19"/>
      <c r="V45" s="11"/>
      <c r="W45" s="11"/>
      <c r="X45" s="11"/>
      <c r="Y45" s="11"/>
      <c r="Z45" s="11"/>
      <c r="AA45" s="11"/>
      <c r="AB45" s="11"/>
      <c r="AC45" s="11"/>
      <c r="AD45" s="11"/>
      <c r="AE45" s="11"/>
      <c r="AF45" s="11"/>
      <c r="AG45" s="11"/>
      <c r="AH45" s="11"/>
      <c r="AI45" s="11"/>
      <c r="AJ45" s="11"/>
      <c r="AK45" s="11"/>
      <c r="AL45" s="11"/>
      <c r="AM45" s="11"/>
    </row>
    <row r="46" spans="1:39" s="17" customFormat="1" x14ac:dyDescent="0.4">
      <c r="A46" s="21"/>
      <c r="B46" s="132" t="s">
        <v>87</v>
      </c>
      <c r="C46" s="58"/>
      <c r="D46" s="10">
        <v>0</v>
      </c>
      <c r="E46" s="10">
        <v>0</v>
      </c>
      <c r="F46" s="31"/>
      <c r="G46" s="31"/>
      <c r="H46" s="30">
        <f t="shared" si="23"/>
        <v>0</v>
      </c>
      <c r="I46" s="35">
        <f>+D46*0.06</f>
        <v>0</v>
      </c>
      <c r="J46" s="30">
        <f t="shared" si="24"/>
        <v>0</v>
      </c>
      <c r="K46" s="30">
        <f>IF(D46&gt;1,336,0)</f>
        <v>0</v>
      </c>
      <c r="L46" s="10"/>
      <c r="M46" s="35">
        <f t="shared" si="25"/>
        <v>0</v>
      </c>
      <c r="N46" s="10"/>
      <c r="O46" s="35">
        <f t="shared" si="26"/>
        <v>0</v>
      </c>
      <c r="P46" s="10"/>
      <c r="Q46" s="30">
        <f t="shared" si="27"/>
        <v>0</v>
      </c>
      <c r="R46" s="30">
        <f t="shared" si="28"/>
        <v>0</v>
      </c>
      <c r="S46" s="32">
        <f t="shared" si="29"/>
        <v>0</v>
      </c>
      <c r="T46" s="11"/>
      <c r="U46" s="19"/>
      <c r="V46" s="11"/>
      <c r="W46" s="11"/>
      <c r="X46" s="11"/>
      <c r="Y46" s="11"/>
      <c r="Z46" s="11"/>
      <c r="AA46" s="11"/>
      <c r="AB46" s="11"/>
      <c r="AC46" s="11"/>
      <c r="AD46" s="11"/>
      <c r="AE46" s="11"/>
      <c r="AF46" s="11"/>
      <c r="AG46" s="11"/>
      <c r="AH46" s="11"/>
      <c r="AI46" s="11"/>
      <c r="AJ46" s="11"/>
      <c r="AK46" s="11"/>
      <c r="AL46" s="11"/>
      <c r="AM46" s="11"/>
    </row>
    <row r="47" spans="1:39" s="17" customFormat="1" x14ac:dyDescent="0.4">
      <c r="A47" s="21"/>
      <c r="B47" s="132" t="s">
        <v>87</v>
      </c>
      <c r="C47" s="58"/>
      <c r="D47" s="10">
        <v>0</v>
      </c>
      <c r="E47" s="10"/>
      <c r="F47" s="31"/>
      <c r="G47" s="31"/>
      <c r="H47" s="30">
        <f t="shared" si="23"/>
        <v>0</v>
      </c>
      <c r="I47" s="35"/>
      <c r="J47" s="30">
        <f t="shared" si="24"/>
        <v>0</v>
      </c>
      <c r="K47" s="30"/>
      <c r="L47" s="10"/>
      <c r="M47" s="35"/>
      <c r="N47" s="10"/>
      <c r="O47" s="35"/>
      <c r="P47" s="10"/>
      <c r="Q47" s="30"/>
      <c r="R47" s="30"/>
      <c r="S47" s="32">
        <f t="shared" si="29"/>
        <v>0</v>
      </c>
      <c r="T47" s="11"/>
      <c r="U47" s="19"/>
      <c r="V47" s="11"/>
      <c r="W47" s="11"/>
      <c r="X47" s="11"/>
      <c r="Y47" s="11"/>
      <c r="Z47" s="11"/>
      <c r="AA47" s="11"/>
      <c r="AB47" s="11"/>
      <c r="AC47" s="11"/>
      <c r="AD47" s="11"/>
      <c r="AE47" s="11"/>
      <c r="AF47" s="11"/>
      <c r="AG47" s="11"/>
      <c r="AH47" s="11"/>
      <c r="AI47" s="11"/>
      <c r="AJ47" s="11"/>
      <c r="AK47" s="11"/>
      <c r="AL47" s="11"/>
      <c r="AM47" s="11"/>
    </row>
    <row r="48" spans="1:39" s="17" customFormat="1" x14ac:dyDescent="0.4">
      <c r="A48" s="21"/>
      <c r="B48" s="132" t="s">
        <v>87</v>
      </c>
      <c r="C48" s="58"/>
      <c r="D48" s="10">
        <v>0</v>
      </c>
      <c r="E48" s="10"/>
      <c r="F48" s="31"/>
      <c r="G48" s="31"/>
      <c r="H48" s="30">
        <f t="shared" si="23"/>
        <v>0</v>
      </c>
      <c r="I48" s="35"/>
      <c r="J48" s="30">
        <f t="shared" si="24"/>
        <v>0</v>
      </c>
      <c r="K48" s="30"/>
      <c r="L48" s="10"/>
      <c r="M48" s="35"/>
      <c r="N48" s="10"/>
      <c r="O48" s="35"/>
      <c r="P48" s="10"/>
      <c r="Q48" s="30"/>
      <c r="R48" s="30"/>
      <c r="S48" s="32">
        <f t="shared" si="29"/>
        <v>0</v>
      </c>
      <c r="T48" s="11"/>
      <c r="U48" s="19"/>
      <c r="V48" s="11"/>
      <c r="W48" s="11"/>
      <c r="X48" s="11"/>
      <c r="Y48" s="11"/>
      <c r="Z48" s="11"/>
      <c r="AA48" s="11"/>
      <c r="AB48" s="11"/>
      <c r="AC48" s="11"/>
      <c r="AD48" s="11"/>
      <c r="AE48" s="11"/>
      <c r="AF48" s="11"/>
      <c r="AG48" s="11"/>
      <c r="AH48" s="11"/>
      <c r="AI48" s="11"/>
      <c r="AJ48" s="11"/>
      <c r="AK48" s="11"/>
      <c r="AL48" s="11"/>
      <c r="AM48" s="11"/>
    </row>
    <row r="49" spans="1:42" s="17" customFormat="1" x14ac:dyDescent="0.4">
      <c r="A49" s="21"/>
      <c r="B49" s="132" t="s">
        <v>87</v>
      </c>
      <c r="C49" s="58"/>
      <c r="D49" s="10">
        <v>0</v>
      </c>
      <c r="E49" s="10"/>
      <c r="F49" s="31"/>
      <c r="G49" s="31"/>
      <c r="H49" s="30">
        <f t="shared" si="23"/>
        <v>0</v>
      </c>
      <c r="I49" s="35"/>
      <c r="J49" s="30">
        <f t="shared" si="24"/>
        <v>0</v>
      </c>
      <c r="K49" s="30"/>
      <c r="L49" s="10"/>
      <c r="M49" s="35"/>
      <c r="N49" s="10"/>
      <c r="O49" s="35"/>
      <c r="P49" s="10"/>
      <c r="Q49" s="30"/>
      <c r="R49" s="30"/>
      <c r="S49" s="32">
        <f t="shared" si="29"/>
        <v>0</v>
      </c>
      <c r="T49" s="11"/>
      <c r="U49" s="19"/>
      <c r="V49" s="11"/>
      <c r="W49" s="11"/>
      <c r="X49" s="11"/>
      <c r="Y49" s="11"/>
      <c r="Z49" s="11"/>
      <c r="AA49" s="11"/>
      <c r="AB49" s="11"/>
      <c r="AC49" s="11"/>
      <c r="AD49" s="11"/>
      <c r="AE49" s="11"/>
      <c r="AF49" s="11"/>
      <c r="AG49" s="11"/>
      <c r="AH49" s="11"/>
      <c r="AI49" s="11"/>
      <c r="AJ49" s="11"/>
      <c r="AK49" s="11"/>
      <c r="AL49" s="11"/>
      <c r="AM49" s="11"/>
    </row>
    <row r="50" spans="1:42" s="17" customFormat="1" x14ac:dyDescent="0.4">
      <c r="A50" s="21"/>
      <c r="B50" s="132" t="s">
        <v>87</v>
      </c>
      <c r="C50" s="58"/>
      <c r="D50" s="10">
        <v>0</v>
      </c>
      <c r="E50" s="10"/>
      <c r="F50" s="31"/>
      <c r="G50" s="31"/>
      <c r="H50" s="30">
        <f t="shared" si="23"/>
        <v>0</v>
      </c>
      <c r="I50" s="35"/>
      <c r="J50" s="30">
        <f t="shared" si="24"/>
        <v>0</v>
      </c>
      <c r="K50" s="30"/>
      <c r="L50" s="10"/>
      <c r="M50" s="35"/>
      <c r="N50" s="10"/>
      <c r="O50" s="35"/>
      <c r="P50" s="10"/>
      <c r="Q50" s="30"/>
      <c r="R50" s="30"/>
      <c r="S50" s="32">
        <f t="shared" si="29"/>
        <v>0</v>
      </c>
      <c r="T50" s="11"/>
      <c r="U50" s="19"/>
      <c r="V50" s="11"/>
      <c r="W50" s="11"/>
      <c r="X50" s="11"/>
      <c r="Y50" s="11"/>
      <c r="Z50" s="11"/>
      <c r="AA50" s="11"/>
      <c r="AB50" s="11"/>
      <c r="AC50" s="11"/>
      <c r="AD50" s="11"/>
      <c r="AE50" s="11"/>
      <c r="AF50" s="11"/>
      <c r="AG50" s="11"/>
      <c r="AH50" s="11"/>
      <c r="AI50" s="11"/>
      <c r="AJ50" s="11"/>
      <c r="AK50" s="11"/>
      <c r="AL50" s="11"/>
      <c r="AM50" s="11"/>
    </row>
    <row r="51" spans="1:42" s="17" customFormat="1" x14ac:dyDescent="0.4">
      <c r="A51" s="21"/>
      <c r="B51" s="132" t="s">
        <v>87</v>
      </c>
      <c r="C51" s="58"/>
      <c r="D51" s="10">
        <v>0</v>
      </c>
      <c r="E51" s="10">
        <v>0</v>
      </c>
      <c r="F51" s="31"/>
      <c r="G51" s="31"/>
      <c r="H51" s="30">
        <f t="shared" si="23"/>
        <v>0</v>
      </c>
      <c r="I51" s="35">
        <f>+D51*0.06</f>
        <v>0</v>
      </c>
      <c r="J51" s="30">
        <f t="shared" si="24"/>
        <v>0</v>
      </c>
      <c r="K51" s="30">
        <f>IF(D51&gt;1,336,0)</f>
        <v>0</v>
      </c>
      <c r="L51" s="10"/>
      <c r="M51" s="35">
        <f t="shared" si="25"/>
        <v>0</v>
      </c>
      <c r="N51" s="10"/>
      <c r="O51" s="35">
        <f t="shared" si="26"/>
        <v>0</v>
      </c>
      <c r="P51" s="10"/>
      <c r="Q51" s="30">
        <f t="shared" si="27"/>
        <v>0</v>
      </c>
      <c r="R51" s="30">
        <f t="shared" si="28"/>
        <v>0</v>
      </c>
      <c r="S51" s="32">
        <f t="shared" si="29"/>
        <v>0</v>
      </c>
      <c r="T51" s="11"/>
      <c r="U51" s="19"/>
      <c r="V51" s="11"/>
      <c r="W51" s="11"/>
      <c r="X51" s="11"/>
      <c r="Y51" s="11"/>
      <c r="Z51" s="11"/>
      <c r="AA51" s="11"/>
      <c r="AB51" s="11"/>
      <c r="AC51" s="11"/>
      <c r="AD51" s="11"/>
      <c r="AE51" s="11"/>
      <c r="AF51" s="11"/>
      <c r="AG51" s="11"/>
      <c r="AH51" s="11"/>
      <c r="AI51" s="11"/>
      <c r="AJ51" s="11"/>
      <c r="AK51" s="11"/>
      <c r="AL51" s="11"/>
      <c r="AM51" s="11"/>
    </row>
    <row r="52" spans="1:42" s="17" customFormat="1" x14ac:dyDescent="0.4">
      <c r="B52" s="67"/>
      <c r="C52" s="58"/>
      <c r="D52" s="30">
        <f>IFERROR(INDEX(SIXSCALE,MATCH('Personnel Costs'!#REF!,SIXSTEP,0),MATCH('Personnel Costs'!#REF!,SIXLANE,0)),0)</f>
        <v>0</v>
      </c>
      <c r="E52" s="10">
        <v>0</v>
      </c>
      <c r="F52" s="31"/>
      <c r="G52" s="31"/>
      <c r="H52" s="30">
        <f t="shared" si="23"/>
        <v>0</v>
      </c>
      <c r="I52" s="35">
        <f>+D52*0.06</f>
        <v>0</v>
      </c>
      <c r="J52" s="30">
        <f t="shared" si="24"/>
        <v>0</v>
      </c>
      <c r="K52" s="30">
        <f>IF(D52&gt;1,336,0)</f>
        <v>0</v>
      </c>
      <c r="L52" s="10"/>
      <c r="M52" s="35">
        <f t="shared" si="25"/>
        <v>0</v>
      </c>
      <c r="N52" s="10"/>
      <c r="O52" s="35">
        <f t="shared" si="26"/>
        <v>0</v>
      </c>
      <c r="P52" s="10"/>
      <c r="Q52" s="30">
        <f t="shared" si="27"/>
        <v>0</v>
      </c>
      <c r="R52" s="30">
        <f t="shared" si="28"/>
        <v>0</v>
      </c>
      <c r="S52" s="32">
        <f t="shared" si="29"/>
        <v>0</v>
      </c>
      <c r="T52" s="11"/>
      <c r="U52" s="19"/>
      <c r="V52" s="11"/>
      <c r="W52" s="11"/>
      <c r="X52" s="11"/>
      <c r="Y52" s="11"/>
      <c r="Z52" s="11"/>
      <c r="AA52" s="11"/>
      <c r="AB52" s="11"/>
      <c r="AC52" s="11"/>
      <c r="AD52" s="11"/>
      <c r="AE52" s="11"/>
      <c r="AF52" s="11"/>
      <c r="AG52" s="11"/>
      <c r="AH52" s="11"/>
      <c r="AI52" s="11"/>
      <c r="AJ52" s="11"/>
      <c r="AK52" s="11"/>
      <c r="AL52" s="11"/>
      <c r="AM52" s="11"/>
    </row>
    <row r="53" spans="1:42" s="17" customFormat="1" x14ac:dyDescent="0.4">
      <c r="B53" s="34" t="s">
        <v>24</v>
      </c>
      <c r="D53" s="36">
        <f>COUNTIF(D43:D52,"&gt;=0.01")</f>
        <v>0</v>
      </c>
      <c r="E53" s="36">
        <f>COUNTIF(E43:E52,"&gt;=0.01")</f>
        <v>0</v>
      </c>
      <c r="F53" s="37"/>
      <c r="G53" s="37"/>
      <c r="H53" s="37"/>
      <c r="I53" s="37"/>
      <c r="J53" s="37"/>
      <c r="K53" s="37"/>
      <c r="L53" s="37"/>
      <c r="M53" s="37"/>
      <c r="N53" s="37"/>
      <c r="O53" s="37"/>
      <c r="P53" s="37"/>
      <c r="Q53" s="37"/>
      <c r="R53" s="37"/>
      <c r="S53" s="38"/>
      <c r="T53" s="11"/>
      <c r="V53" s="11"/>
      <c r="W53" s="11"/>
      <c r="X53" s="11"/>
      <c r="Y53" s="11"/>
      <c r="Z53" s="11"/>
      <c r="AA53" s="11"/>
      <c r="AB53" s="11"/>
      <c r="AC53" s="11"/>
      <c r="AD53" s="11"/>
      <c r="AE53" s="11"/>
      <c r="AF53" s="11"/>
      <c r="AG53" s="11"/>
      <c r="AH53" s="11"/>
      <c r="AI53" s="11"/>
      <c r="AJ53" s="11"/>
      <c r="AK53" s="11"/>
      <c r="AL53" s="11"/>
      <c r="AM53" s="11"/>
      <c r="AN53" s="47"/>
      <c r="AO53" s="47"/>
    </row>
    <row r="54" spans="1:42" s="17" customFormat="1" ht="13.5" thickBot="1" x14ac:dyDescent="0.45">
      <c r="B54" s="39" t="s">
        <v>25</v>
      </c>
      <c r="C54" s="40"/>
      <c r="D54" s="41">
        <f>SUM(D43:D52)</f>
        <v>0</v>
      </c>
      <c r="E54" s="41">
        <f>SUM(E43:E52)</f>
        <v>0</v>
      </c>
      <c r="F54" s="41">
        <f t="shared" ref="F54:K54" si="30">SUM(F43:F52)</f>
        <v>0</v>
      </c>
      <c r="G54" s="41">
        <f t="shared" si="30"/>
        <v>0</v>
      </c>
      <c r="H54" s="41">
        <f t="shared" si="30"/>
        <v>0</v>
      </c>
      <c r="I54" s="41">
        <f t="shared" si="30"/>
        <v>0</v>
      </c>
      <c r="J54" s="41">
        <f t="shared" si="30"/>
        <v>0</v>
      </c>
      <c r="K54" s="41">
        <f t="shared" si="30"/>
        <v>0</v>
      </c>
      <c r="L54" s="41"/>
      <c r="M54" s="41">
        <f>SUM(M43:M52)</f>
        <v>0</v>
      </c>
      <c r="N54" s="41"/>
      <c r="O54" s="41">
        <f>SUM(O43:O52)</f>
        <v>0</v>
      </c>
      <c r="P54" s="41"/>
      <c r="Q54" s="41">
        <f>SUM(Q43:Q52)</f>
        <v>0</v>
      </c>
      <c r="R54" s="41">
        <f>SUM(R43:R52)</f>
        <v>0</v>
      </c>
      <c r="S54" s="42">
        <f>SUM(S43:S52)</f>
        <v>0</v>
      </c>
      <c r="T54" s="11"/>
      <c r="U54" s="21"/>
      <c r="V54" s="11"/>
      <c r="W54" s="11"/>
      <c r="X54" s="11"/>
      <c r="Y54" s="11"/>
      <c r="Z54" s="11"/>
      <c r="AA54" s="11"/>
      <c r="AB54" s="11"/>
      <c r="AC54" s="11"/>
      <c r="AD54" s="11"/>
      <c r="AE54" s="11"/>
      <c r="AF54" s="11"/>
      <c r="AG54" s="11"/>
      <c r="AH54" s="11"/>
      <c r="AI54" s="11"/>
      <c r="AJ54" s="11"/>
      <c r="AK54" s="11"/>
      <c r="AL54" s="11"/>
      <c r="AM54" s="11"/>
      <c r="AN54" s="48"/>
      <c r="AO54" s="11"/>
      <c r="AP54" s="48"/>
    </row>
    <row r="55" spans="1:42" s="17" customFormat="1" ht="13.5" thickBot="1" x14ac:dyDescent="0.45"/>
    <row r="56" spans="1:42" s="17" customFormat="1" ht="13.5" thickBot="1" x14ac:dyDescent="0.45">
      <c r="B56" s="24" t="s">
        <v>69</v>
      </c>
      <c r="C56" s="89" t="s">
        <v>7</v>
      </c>
      <c r="D56" s="64" t="s">
        <v>8</v>
      </c>
      <c r="E56" s="64" t="s">
        <v>9</v>
      </c>
      <c r="F56" s="96" t="s">
        <v>6</v>
      </c>
      <c r="G56" s="94" t="s">
        <v>10</v>
      </c>
      <c r="H56" s="100" t="s">
        <v>11</v>
      </c>
      <c r="I56" s="102" t="s">
        <v>12</v>
      </c>
      <c r="J56" s="25" t="s">
        <v>13</v>
      </c>
      <c r="K56" s="26" t="s">
        <v>14</v>
      </c>
      <c r="L56" s="104" t="s">
        <v>3</v>
      </c>
      <c r="M56" s="105"/>
      <c r="N56" s="104" t="s">
        <v>15</v>
      </c>
      <c r="O56" s="105"/>
      <c r="P56" s="104" t="s">
        <v>4</v>
      </c>
      <c r="Q56" s="105"/>
      <c r="R56" s="26" t="s">
        <v>16</v>
      </c>
      <c r="S56" s="98" t="s">
        <v>5</v>
      </c>
      <c r="T56" s="21"/>
      <c r="U56" s="45"/>
      <c r="V56" s="108"/>
      <c r="W56" s="108"/>
      <c r="X56" s="108"/>
      <c r="Y56" s="108"/>
      <c r="Z56" s="108"/>
      <c r="AA56" s="108"/>
      <c r="AB56" s="109"/>
      <c r="AC56" s="109"/>
      <c r="AD56" s="45"/>
      <c r="AE56" s="45"/>
      <c r="AF56" s="109"/>
      <c r="AG56" s="109"/>
      <c r="AH56" s="109"/>
      <c r="AI56" s="109"/>
      <c r="AJ56" s="109"/>
      <c r="AK56" s="109"/>
      <c r="AL56" s="45"/>
      <c r="AM56" s="109"/>
      <c r="AN56" s="49"/>
    </row>
    <row r="57" spans="1:42" s="17" customFormat="1" ht="13.5" thickBot="1" x14ac:dyDescent="0.45">
      <c r="B57" s="133" t="s">
        <v>72</v>
      </c>
      <c r="C57" s="90"/>
      <c r="D57" s="27" t="s">
        <v>17</v>
      </c>
      <c r="E57" s="27" t="s">
        <v>18</v>
      </c>
      <c r="F57" s="97"/>
      <c r="G57" s="95"/>
      <c r="H57" s="101"/>
      <c r="I57" s="103"/>
      <c r="J57" s="28" t="s">
        <v>19</v>
      </c>
      <c r="K57" s="29" t="s">
        <v>2</v>
      </c>
      <c r="L57" s="106"/>
      <c r="M57" s="107"/>
      <c r="N57" s="106"/>
      <c r="O57" s="107"/>
      <c r="P57" s="106"/>
      <c r="Q57" s="107"/>
      <c r="R57" s="29" t="s">
        <v>20</v>
      </c>
      <c r="S57" s="99" t="s">
        <v>26</v>
      </c>
      <c r="T57" s="21"/>
      <c r="U57" s="45"/>
      <c r="V57" s="45"/>
      <c r="W57" s="46"/>
      <c r="X57" s="46"/>
      <c r="Y57" s="45"/>
      <c r="Z57" s="46"/>
      <c r="AA57" s="46"/>
      <c r="AB57" s="109"/>
      <c r="AC57" s="109"/>
      <c r="AD57" s="45"/>
      <c r="AE57" s="45"/>
      <c r="AF57" s="109"/>
      <c r="AG57" s="109"/>
      <c r="AH57" s="109"/>
      <c r="AI57" s="109"/>
      <c r="AJ57" s="109"/>
      <c r="AK57" s="109"/>
      <c r="AL57" s="45"/>
      <c r="AM57" s="109"/>
      <c r="AN57" s="49"/>
      <c r="AO57" s="50"/>
    </row>
    <row r="58" spans="1:42" s="17" customFormat="1" x14ac:dyDescent="0.4">
      <c r="B58" s="132" t="s">
        <v>87</v>
      </c>
      <c r="C58" s="58"/>
      <c r="D58" s="10">
        <v>0</v>
      </c>
      <c r="E58" s="31"/>
      <c r="F58" s="31"/>
      <c r="G58" s="31"/>
      <c r="H58" s="30">
        <f t="shared" ref="H58:H79" si="31">(((+D58+E58+F58+G58)-IFERROR(VLOOKUP(L58,EEHEALTH,2,),0)-IFERROR(VLOOKUP(N58,EEDENTAL,2,),0)-IFERROR(VLOOKUP(P58,EEVISION,2,),0))*0.0765)+((+D58+E58+F58+G58)*0.0045)</f>
        <v>0</v>
      </c>
      <c r="I58" s="35">
        <f t="shared" ref="I58:I79" si="32">+D58*0.06</f>
        <v>0</v>
      </c>
      <c r="J58" s="30">
        <f t="shared" ref="J58:J79" si="33">(((D58+E58)*1.28)/100)*1.05</f>
        <v>0</v>
      </c>
      <c r="K58" s="30">
        <f t="shared" ref="K58:K79" si="34">IF(D58&gt;1,336,0)</f>
        <v>0</v>
      </c>
      <c r="L58" s="10"/>
      <c r="M58" s="35">
        <f t="shared" ref="M58:M79" si="35">IFERROR(VLOOKUP(L58,EMPLOYERHEALTH,2,),0)</f>
        <v>0</v>
      </c>
      <c r="N58" s="10"/>
      <c r="O58" s="35">
        <f t="shared" ref="O58:O79" si="36">IFERROR(VLOOKUP(N58,EMPLOYERDENTAL,2,),0)</f>
        <v>0</v>
      </c>
      <c r="P58" s="10"/>
      <c r="Q58" s="30">
        <f t="shared" ref="Q58:Q79" si="37">IFERROR(VLOOKUP(P58,EMPLOYERVISION,2,),0)</f>
        <v>0</v>
      </c>
      <c r="R58" s="30">
        <f t="shared" ref="R58:R79" si="38">H58+I58+M58+O58+Q58+J58+K58</f>
        <v>0</v>
      </c>
      <c r="S58" s="32">
        <f t="shared" ref="S58:S79" si="39">R58+D58+E58+F58+G58</f>
        <v>0</v>
      </c>
      <c r="T58" s="11"/>
      <c r="V58" s="11"/>
      <c r="W58" s="11"/>
      <c r="X58" s="11"/>
      <c r="Y58" s="11"/>
      <c r="Z58" s="11"/>
      <c r="AA58" s="11"/>
      <c r="AB58" s="11"/>
      <c r="AC58" s="11"/>
      <c r="AD58" s="11"/>
      <c r="AE58" s="11"/>
      <c r="AF58" s="11"/>
      <c r="AG58" s="11"/>
      <c r="AH58" s="11"/>
      <c r="AI58" s="11"/>
      <c r="AJ58" s="11"/>
      <c r="AK58" s="11"/>
      <c r="AL58" s="11"/>
      <c r="AM58" s="11"/>
    </row>
    <row r="59" spans="1:42" s="17" customFormat="1" x14ac:dyDescent="0.4">
      <c r="B59" s="132" t="s">
        <v>87</v>
      </c>
      <c r="C59" s="58"/>
      <c r="D59" s="10">
        <v>0</v>
      </c>
      <c r="E59" s="31">
        <v>0</v>
      </c>
      <c r="F59" s="31"/>
      <c r="G59" s="31"/>
      <c r="H59" s="30">
        <f t="shared" si="31"/>
        <v>0</v>
      </c>
      <c r="I59" s="35">
        <f t="shared" si="32"/>
        <v>0</v>
      </c>
      <c r="J59" s="30">
        <f t="shared" si="33"/>
        <v>0</v>
      </c>
      <c r="K59" s="30">
        <f t="shared" si="34"/>
        <v>0</v>
      </c>
      <c r="L59" s="10"/>
      <c r="M59" s="35">
        <f t="shared" si="35"/>
        <v>0</v>
      </c>
      <c r="N59" s="10"/>
      <c r="O59" s="35">
        <f t="shared" si="36"/>
        <v>0</v>
      </c>
      <c r="P59" s="10"/>
      <c r="Q59" s="30">
        <f t="shared" si="37"/>
        <v>0</v>
      </c>
      <c r="R59" s="30">
        <f t="shared" si="38"/>
        <v>0</v>
      </c>
      <c r="S59" s="32">
        <f t="shared" si="39"/>
        <v>0</v>
      </c>
      <c r="T59" s="11"/>
      <c r="V59" s="11"/>
      <c r="W59" s="11"/>
      <c r="X59" s="11"/>
      <c r="Y59" s="11"/>
      <c r="Z59" s="11"/>
      <c r="AA59" s="11"/>
      <c r="AB59" s="11"/>
      <c r="AC59" s="11"/>
      <c r="AD59" s="11"/>
      <c r="AE59" s="11"/>
      <c r="AF59" s="11"/>
      <c r="AG59" s="11"/>
      <c r="AH59" s="11"/>
      <c r="AI59" s="11"/>
      <c r="AJ59" s="11"/>
      <c r="AK59" s="11"/>
      <c r="AL59" s="11"/>
      <c r="AM59" s="11"/>
    </row>
    <row r="60" spans="1:42" s="17" customFormat="1" x14ac:dyDescent="0.4">
      <c r="B60" s="132" t="s">
        <v>87</v>
      </c>
      <c r="C60" s="58"/>
      <c r="D60" s="10">
        <v>0</v>
      </c>
      <c r="E60" s="31">
        <v>0</v>
      </c>
      <c r="F60" s="31"/>
      <c r="G60" s="31"/>
      <c r="H60" s="30">
        <f t="shared" si="31"/>
        <v>0</v>
      </c>
      <c r="I60" s="35">
        <f t="shared" si="32"/>
        <v>0</v>
      </c>
      <c r="J60" s="30">
        <f t="shared" si="33"/>
        <v>0</v>
      </c>
      <c r="K60" s="30">
        <f t="shared" si="34"/>
        <v>0</v>
      </c>
      <c r="L60" s="10"/>
      <c r="M60" s="35">
        <f t="shared" si="35"/>
        <v>0</v>
      </c>
      <c r="N60" s="10"/>
      <c r="O60" s="35">
        <f t="shared" si="36"/>
        <v>0</v>
      </c>
      <c r="P60" s="10"/>
      <c r="Q60" s="30">
        <f t="shared" si="37"/>
        <v>0</v>
      </c>
      <c r="R60" s="30">
        <f t="shared" si="38"/>
        <v>0</v>
      </c>
      <c r="S60" s="32">
        <f t="shared" si="39"/>
        <v>0</v>
      </c>
      <c r="T60" s="11"/>
      <c r="V60" s="11"/>
      <c r="W60" s="11"/>
      <c r="X60" s="11"/>
      <c r="Y60" s="11"/>
      <c r="Z60" s="11"/>
      <c r="AA60" s="11"/>
      <c r="AB60" s="11"/>
      <c r="AC60" s="11"/>
      <c r="AD60" s="11"/>
      <c r="AE60" s="11"/>
      <c r="AF60" s="11"/>
      <c r="AG60" s="11"/>
      <c r="AH60" s="11"/>
      <c r="AI60" s="11"/>
      <c r="AJ60" s="11"/>
      <c r="AK60" s="11"/>
      <c r="AL60" s="11"/>
      <c r="AM60" s="11"/>
      <c r="AN60" s="49"/>
    </row>
    <row r="61" spans="1:42" s="17" customFormat="1" x14ac:dyDescent="0.4">
      <c r="B61" s="132" t="s">
        <v>87</v>
      </c>
      <c r="C61" s="58"/>
      <c r="D61" s="10">
        <v>0</v>
      </c>
      <c r="E61" s="31">
        <v>0</v>
      </c>
      <c r="F61" s="31"/>
      <c r="G61" s="31"/>
      <c r="H61" s="30">
        <f t="shared" si="31"/>
        <v>0</v>
      </c>
      <c r="I61" s="35">
        <f t="shared" si="32"/>
        <v>0</v>
      </c>
      <c r="J61" s="30">
        <f t="shared" si="33"/>
        <v>0</v>
      </c>
      <c r="K61" s="30">
        <f t="shared" si="34"/>
        <v>0</v>
      </c>
      <c r="L61" s="10"/>
      <c r="M61" s="35">
        <f t="shared" si="35"/>
        <v>0</v>
      </c>
      <c r="N61" s="10"/>
      <c r="O61" s="35">
        <f t="shared" si="36"/>
        <v>0</v>
      </c>
      <c r="P61" s="10"/>
      <c r="Q61" s="30">
        <f t="shared" si="37"/>
        <v>0</v>
      </c>
      <c r="R61" s="30">
        <f t="shared" si="38"/>
        <v>0</v>
      </c>
      <c r="S61" s="32">
        <f t="shared" si="39"/>
        <v>0</v>
      </c>
      <c r="T61" s="11"/>
      <c r="V61" s="11"/>
      <c r="W61" s="11"/>
      <c r="X61" s="11"/>
      <c r="Y61" s="11"/>
      <c r="Z61" s="11"/>
      <c r="AA61" s="11"/>
      <c r="AB61" s="11"/>
      <c r="AC61" s="11"/>
      <c r="AD61" s="11"/>
      <c r="AE61" s="11"/>
      <c r="AF61" s="11"/>
      <c r="AG61" s="11"/>
      <c r="AH61" s="11"/>
      <c r="AI61" s="11"/>
      <c r="AJ61" s="11"/>
      <c r="AK61" s="11"/>
      <c r="AL61" s="11"/>
      <c r="AM61" s="11"/>
      <c r="AN61" s="51"/>
      <c r="AO61" s="52"/>
    </row>
    <row r="62" spans="1:42" s="17" customFormat="1" x14ac:dyDescent="0.4">
      <c r="B62" s="132" t="s">
        <v>87</v>
      </c>
      <c r="C62" s="58"/>
      <c r="D62" s="10">
        <v>0</v>
      </c>
      <c r="E62" s="31">
        <v>0</v>
      </c>
      <c r="F62" s="31"/>
      <c r="G62" s="31"/>
      <c r="H62" s="30">
        <f t="shared" si="31"/>
        <v>0</v>
      </c>
      <c r="I62" s="35">
        <f t="shared" si="32"/>
        <v>0</v>
      </c>
      <c r="J62" s="30">
        <f t="shared" si="33"/>
        <v>0</v>
      </c>
      <c r="K62" s="30">
        <f t="shared" si="34"/>
        <v>0</v>
      </c>
      <c r="L62" s="10"/>
      <c r="M62" s="35">
        <f t="shared" si="35"/>
        <v>0</v>
      </c>
      <c r="N62" s="10"/>
      <c r="O62" s="35">
        <f t="shared" si="36"/>
        <v>0</v>
      </c>
      <c r="P62" s="10"/>
      <c r="Q62" s="30">
        <f t="shared" si="37"/>
        <v>0</v>
      </c>
      <c r="R62" s="30">
        <f t="shared" si="38"/>
        <v>0</v>
      </c>
      <c r="S62" s="32">
        <f t="shared" si="39"/>
        <v>0</v>
      </c>
      <c r="T62" s="11"/>
      <c r="V62" s="11"/>
      <c r="W62" s="11"/>
      <c r="X62" s="11"/>
      <c r="Y62" s="11"/>
      <c r="Z62" s="11"/>
      <c r="AA62" s="11"/>
      <c r="AB62" s="11"/>
      <c r="AC62" s="11"/>
      <c r="AD62" s="11"/>
      <c r="AE62" s="11"/>
      <c r="AF62" s="11"/>
      <c r="AG62" s="11"/>
      <c r="AH62" s="11"/>
      <c r="AI62" s="11"/>
      <c r="AJ62" s="11"/>
      <c r="AK62" s="11"/>
      <c r="AL62" s="11"/>
      <c r="AM62" s="11"/>
    </row>
    <row r="63" spans="1:42" s="17" customFormat="1" x14ac:dyDescent="0.4">
      <c r="B63" s="132" t="s">
        <v>87</v>
      </c>
      <c r="C63" s="58"/>
      <c r="D63" s="10">
        <v>0</v>
      </c>
      <c r="E63" s="31">
        <v>0</v>
      </c>
      <c r="F63" s="31"/>
      <c r="G63" s="31"/>
      <c r="H63" s="30">
        <f t="shared" si="31"/>
        <v>0</v>
      </c>
      <c r="I63" s="35">
        <f t="shared" si="32"/>
        <v>0</v>
      </c>
      <c r="J63" s="30">
        <f t="shared" si="33"/>
        <v>0</v>
      </c>
      <c r="K63" s="30">
        <f t="shared" si="34"/>
        <v>0</v>
      </c>
      <c r="L63" s="10"/>
      <c r="M63" s="35">
        <f t="shared" si="35"/>
        <v>0</v>
      </c>
      <c r="N63" s="10"/>
      <c r="O63" s="35">
        <f t="shared" si="36"/>
        <v>0</v>
      </c>
      <c r="P63" s="10"/>
      <c r="Q63" s="30">
        <f t="shared" si="37"/>
        <v>0</v>
      </c>
      <c r="R63" s="30">
        <f t="shared" si="38"/>
        <v>0</v>
      </c>
      <c r="S63" s="32">
        <f t="shared" si="39"/>
        <v>0</v>
      </c>
      <c r="T63" s="11"/>
      <c r="V63" s="11"/>
      <c r="W63" s="11"/>
      <c r="X63" s="11"/>
      <c r="Y63" s="11"/>
      <c r="Z63" s="11"/>
      <c r="AA63" s="11"/>
      <c r="AB63" s="11"/>
      <c r="AC63" s="11"/>
      <c r="AD63" s="11"/>
      <c r="AE63" s="11"/>
      <c r="AF63" s="11"/>
      <c r="AG63" s="11"/>
      <c r="AH63" s="11"/>
      <c r="AI63" s="11"/>
      <c r="AJ63" s="11"/>
      <c r="AK63" s="11"/>
      <c r="AL63" s="11"/>
      <c r="AM63" s="11"/>
    </row>
    <row r="64" spans="1:42" s="17" customFormat="1" x14ac:dyDescent="0.4">
      <c r="B64" s="132" t="s">
        <v>87</v>
      </c>
      <c r="C64" s="58"/>
      <c r="D64" s="10">
        <v>0</v>
      </c>
      <c r="E64" s="31">
        <v>0</v>
      </c>
      <c r="F64" s="31"/>
      <c r="G64" s="31"/>
      <c r="H64" s="30">
        <f t="shared" si="31"/>
        <v>0</v>
      </c>
      <c r="I64" s="35">
        <f t="shared" si="32"/>
        <v>0</v>
      </c>
      <c r="J64" s="30">
        <f t="shared" si="33"/>
        <v>0</v>
      </c>
      <c r="K64" s="30">
        <f t="shared" si="34"/>
        <v>0</v>
      </c>
      <c r="L64" s="10"/>
      <c r="M64" s="35">
        <f t="shared" si="35"/>
        <v>0</v>
      </c>
      <c r="N64" s="10"/>
      <c r="O64" s="35">
        <f t="shared" si="36"/>
        <v>0</v>
      </c>
      <c r="P64" s="10"/>
      <c r="Q64" s="30">
        <f t="shared" si="37"/>
        <v>0</v>
      </c>
      <c r="R64" s="30">
        <f t="shared" si="38"/>
        <v>0</v>
      </c>
      <c r="S64" s="32">
        <f t="shared" si="39"/>
        <v>0</v>
      </c>
      <c r="T64" s="11"/>
      <c r="V64" s="11"/>
      <c r="W64" s="11"/>
      <c r="X64" s="11"/>
      <c r="Y64" s="11"/>
      <c r="Z64" s="11"/>
      <c r="AA64" s="11"/>
      <c r="AB64" s="11"/>
      <c r="AC64" s="11"/>
      <c r="AD64" s="11"/>
      <c r="AE64" s="11"/>
      <c r="AF64" s="11"/>
      <c r="AG64" s="11"/>
      <c r="AH64" s="11"/>
      <c r="AI64" s="11"/>
      <c r="AJ64" s="11"/>
      <c r="AK64" s="11"/>
      <c r="AL64" s="11"/>
      <c r="AM64" s="11"/>
    </row>
    <row r="65" spans="1:40" s="17" customFormat="1" x14ac:dyDescent="0.4">
      <c r="B65" s="132" t="s">
        <v>87</v>
      </c>
      <c r="C65" s="58"/>
      <c r="D65" s="10">
        <v>0</v>
      </c>
      <c r="E65" s="31">
        <v>0</v>
      </c>
      <c r="F65" s="31"/>
      <c r="G65" s="31"/>
      <c r="H65" s="30">
        <f t="shared" si="31"/>
        <v>0</v>
      </c>
      <c r="I65" s="35">
        <f t="shared" si="32"/>
        <v>0</v>
      </c>
      <c r="J65" s="30">
        <f t="shared" si="33"/>
        <v>0</v>
      </c>
      <c r="K65" s="30">
        <f t="shared" si="34"/>
        <v>0</v>
      </c>
      <c r="L65" s="10"/>
      <c r="M65" s="35">
        <f t="shared" si="35"/>
        <v>0</v>
      </c>
      <c r="N65" s="10"/>
      <c r="O65" s="35">
        <f t="shared" si="36"/>
        <v>0</v>
      </c>
      <c r="P65" s="10"/>
      <c r="Q65" s="30">
        <f t="shared" si="37"/>
        <v>0</v>
      </c>
      <c r="R65" s="30">
        <f t="shared" si="38"/>
        <v>0</v>
      </c>
      <c r="S65" s="32">
        <f t="shared" si="39"/>
        <v>0</v>
      </c>
      <c r="T65" s="11"/>
      <c r="V65" s="11"/>
      <c r="W65" s="11"/>
      <c r="X65" s="11"/>
      <c r="Y65" s="11"/>
      <c r="Z65" s="11"/>
      <c r="AA65" s="11"/>
      <c r="AB65" s="11"/>
      <c r="AC65" s="11"/>
      <c r="AD65" s="11"/>
      <c r="AE65" s="11"/>
      <c r="AF65" s="11"/>
      <c r="AG65" s="11"/>
      <c r="AH65" s="11"/>
      <c r="AI65" s="11"/>
      <c r="AJ65" s="11"/>
      <c r="AK65" s="11"/>
      <c r="AL65" s="11"/>
      <c r="AM65" s="11"/>
    </row>
    <row r="66" spans="1:40" s="17" customFormat="1" x14ac:dyDescent="0.4">
      <c r="A66" s="21"/>
      <c r="B66" s="132" t="s">
        <v>87</v>
      </c>
      <c r="C66" s="58"/>
      <c r="D66" s="10">
        <v>0</v>
      </c>
      <c r="E66" s="31">
        <v>0</v>
      </c>
      <c r="F66" s="31"/>
      <c r="G66" s="31"/>
      <c r="H66" s="30">
        <f t="shared" si="31"/>
        <v>0</v>
      </c>
      <c r="I66" s="35">
        <f t="shared" si="32"/>
        <v>0</v>
      </c>
      <c r="J66" s="30">
        <f t="shared" si="33"/>
        <v>0</v>
      </c>
      <c r="K66" s="30">
        <f t="shared" si="34"/>
        <v>0</v>
      </c>
      <c r="L66" s="10"/>
      <c r="M66" s="35">
        <f t="shared" si="35"/>
        <v>0</v>
      </c>
      <c r="N66" s="10"/>
      <c r="O66" s="35">
        <f t="shared" si="36"/>
        <v>0</v>
      </c>
      <c r="P66" s="10"/>
      <c r="Q66" s="30">
        <f t="shared" si="37"/>
        <v>0</v>
      </c>
      <c r="R66" s="30">
        <f t="shared" si="38"/>
        <v>0</v>
      </c>
      <c r="S66" s="32">
        <f t="shared" si="39"/>
        <v>0</v>
      </c>
      <c r="T66" s="11"/>
      <c r="V66" s="11"/>
      <c r="W66" s="11"/>
      <c r="X66" s="11"/>
      <c r="Y66" s="11"/>
      <c r="Z66" s="11"/>
      <c r="AA66" s="11"/>
      <c r="AB66" s="11"/>
      <c r="AC66" s="11"/>
      <c r="AD66" s="11"/>
      <c r="AE66" s="11"/>
      <c r="AF66" s="11"/>
      <c r="AG66" s="11"/>
      <c r="AH66" s="11"/>
      <c r="AI66" s="11"/>
      <c r="AJ66" s="11"/>
      <c r="AK66" s="11"/>
      <c r="AL66" s="11"/>
      <c r="AM66" s="11"/>
      <c r="AN66" s="11"/>
    </row>
    <row r="67" spans="1:40" s="17" customFormat="1" x14ac:dyDescent="0.4">
      <c r="A67" s="21"/>
      <c r="B67" s="132" t="s">
        <v>87</v>
      </c>
      <c r="C67" s="58"/>
      <c r="D67" s="10">
        <v>0</v>
      </c>
      <c r="E67" s="31">
        <v>0</v>
      </c>
      <c r="F67" s="31"/>
      <c r="G67" s="31"/>
      <c r="H67" s="30">
        <f t="shared" si="31"/>
        <v>0</v>
      </c>
      <c r="I67" s="35">
        <f t="shared" si="32"/>
        <v>0</v>
      </c>
      <c r="J67" s="30">
        <f t="shared" si="33"/>
        <v>0</v>
      </c>
      <c r="K67" s="30">
        <f t="shared" si="34"/>
        <v>0</v>
      </c>
      <c r="L67" s="10"/>
      <c r="M67" s="35">
        <f t="shared" si="35"/>
        <v>0</v>
      </c>
      <c r="N67" s="10"/>
      <c r="O67" s="35">
        <f t="shared" si="36"/>
        <v>0</v>
      </c>
      <c r="P67" s="10"/>
      <c r="Q67" s="30">
        <f t="shared" si="37"/>
        <v>0</v>
      </c>
      <c r="R67" s="30">
        <f t="shared" si="38"/>
        <v>0</v>
      </c>
      <c r="S67" s="32">
        <f t="shared" si="39"/>
        <v>0</v>
      </c>
      <c r="T67" s="11"/>
      <c r="V67" s="11"/>
      <c r="W67" s="11"/>
      <c r="X67" s="11"/>
      <c r="Y67" s="11"/>
      <c r="Z67" s="11"/>
      <c r="AA67" s="11"/>
      <c r="AB67" s="11"/>
      <c r="AC67" s="11"/>
      <c r="AD67" s="11"/>
      <c r="AE67" s="11"/>
      <c r="AF67" s="11"/>
      <c r="AG67" s="11"/>
      <c r="AH67" s="11"/>
      <c r="AI67" s="11"/>
      <c r="AJ67" s="11"/>
      <c r="AK67" s="11"/>
      <c r="AL67" s="11"/>
      <c r="AM67" s="11"/>
    </row>
    <row r="68" spans="1:40" s="17" customFormat="1" x14ac:dyDescent="0.4">
      <c r="B68" s="67"/>
      <c r="C68" s="58"/>
      <c r="D68" s="10">
        <v>0</v>
      </c>
      <c r="E68" s="31">
        <v>0</v>
      </c>
      <c r="F68" s="31"/>
      <c r="G68" s="31"/>
      <c r="H68" s="30">
        <f t="shared" si="31"/>
        <v>0</v>
      </c>
      <c r="I68" s="35">
        <f t="shared" si="32"/>
        <v>0</v>
      </c>
      <c r="J68" s="30">
        <f t="shared" si="33"/>
        <v>0</v>
      </c>
      <c r="K68" s="30">
        <f t="shared" si="34"/>
        <v>0</v>
      </c>
      <c r="L68" s="10"/>
      <c r="M68" s="35">
        <f t="shared" si="35"/>
        <v>0</v>
      </c>
      <c r="N68" s="10"/>
      <c r="O68" s="35">
        <f t="shared" si="36"/>
        <v>0</v>
      </c>
      <c r="P68" s="10"/>
      <c r="Q68" s="30">
        <f>IFERROR(VLOOKUP(P68,EMPLOYERVISION,2,),0)</f>
        <v>0</v>
      </c>
      <c r="R68" s="30">
        <f t="shared" si="38"/>
        <v>0</v>
      </c>
      <c r="S68" s="32">
        <f t="shared" si="39"/>
        <v>0</v>
      </c>
      <c r="T68" s="11"/>
      <c r="V68" s="11"/>
      <c r="W68" s="11"/>
      <c r="X68" s="11"/>
      <c r="Y68" s="11"/>
      <c r="Z68" s="11"/>
      <c r="AA68" s="11"/>
      <c r="AB68" s="11"/>
      <c r="AC68" s="11"/>
      <c r="AD68" s="11"/>
      <c r="AE68" s="11"/>
      <c r="AF68" s="11"/>
      <c r="AG68" s="11"/>
      <c r="AH68" s="11"/>
      <c r="AI68" s="11"/>
      <c r="AJ68" s="11"/>
      <c r="AK68" s="11"/>
      <c r="AL68" s="11"/>
      <c r="AM68" s="11"/>
    </row>
    <row r="69" spans="1:40" s="17" customFormat="1" x14ac:dyDescent="0.4">
      <c r="B69" s="67"/>
      <c r="C69" s="58"/>
      <c r="D69" s="10">
        <v>0</v>
      </c>
      <c r="E69" s="31">
        <v>0</v>
      </c>
      <c r="F69" s="31"/>
      <c r="G69" s="31"/>
      <c r="H69" s="30">
        <f t="shared" si="31"/>
        <v>0</v>
      </c>
      <c r="I69" s="35">
        <f t="shared" si="32"/>
        <v>0</v>
      </c>
      <c r="J69" s="30">
        <f t="shared" si="33"/>
        <v>0</v>
      </c>
      <c r="K69" s="30">
        <f t="shared" si="34"/>
        <v>0</v>
      </c>
      <c r="L69" s="10"/>
      <c r="M69" s="35">
        <f t="shared" si="35"/>
        <v>0</v>
      </c>
      <c r="N69" s="10"/>
      <c r="O69" s="35">
        <f t="shared" si="36"/>
        <v>0</v>
      </c>
      <c r="P69" s="10"/>
      <c r="Q69" s="30">
        <f t="shared" si="37"/>
        <v>0</v>
      </c>
      <c r="R69" s="30">
        <f t="shared" si="38"/>
        <v>0</v>
      </c>
      <c r="S69" s="32">
        <f t="shared" si="39"/>
        <v>0</v>
      </c>
      <c r="T69" s="11"/>
      <c r="V69" s="11"/>
      <c r="W69" s="11"/>
      <c r="X69" s="11"/>
      <c r="Y69" s="11"/>
      <c r="Z69" s="11"/>
      <c r="AA69" s="11"/>
      <c r="AB69" s="11"/>
      <c r="AC69" s="11"/>
      <c r="AD69" s="11"/>
      <c r="AE69" s="11"/>
      <c r="AF69" s="11"/>
      <c r="AG69" s="11"/>
      <c r="AH69" s="11"/>
      <c r="AI69" s="11"/>
      <c r="AJ69" s="11"/>
      <c r="AK69" s="11"/>
      <c r="AL69" s="11"/>
      <c r="AM69" s="11"/>
    </row>
    <row r="70" spans="1:40" s="17" customFormat="1" x14ac:dyDescent="0.4">
      <c r="A70" s="21"/>
      <c r="B70" s="67"/>
      <c r="C70" s="58"/>
      <c r="D70" s="53">
        <v>0</v>
      </c>
      <c r="E70" s="31">
        <v>0</v>
      </c>
      <c r="F70" s="31"/>
      <c r="G70" s="31"/>
      <c r="H70" s="30">
        <f t="shared" si="31"/>
        <v>0</v>
      </c>
      <c r="I70" s="35">
        <f t="shared" si="32"/>
        <v>0</v>
      </c>
      <c r="J70" s="30">
        <f t="shared" si="33"/>
        <v>0</v>
      </c>
      <c r="K70" s="30">
        <f t="shared" si="34"/>
        <v>0</v>
      </c>
      <c r="L70" s="10"/>
      <c r="M70" s="35">
        <f t="shared" si="35"/>
        <v>0</v>
      </c>
      <c r="N70" s="10"/>
      <c r="O70" s="35">
        <f t="shared" si="36"/>
        <v>0</v>
      </c>
      <c r="P70" s="10"/>
      <c r="Q70" s="30">
        <f t="shared" si="37"/>
        <v>0</v>
      </c>
      <c r="R70" s="30">
        <f t="shared" si="38"/>
        <v>0</v>
      </c>
      <c r="S70" s="32">
        <f t="shared" si="39"/>
        <v>0</v>
      </c>
      <c r="T70" s="11"/>
      <c r="V70" s="11"/>
      <c r="W70" s="11"/>
      <c r="X70" s="11"/>
      <c r="Y70" s="11"/>
      <c r="Z70" s="11"/>
      <c r="AA70" s="11"/>
      <c r="AB70" s="11"/>
      <c r="AC70" s="11"/>
      <c r="AD70" s="11"/>
      <c r="AE70" s="11"/>
      <c r="AF70" s="11"/>
      <c r="AG70" s="11"/>
      <c r="AH70" s="11"/>
      <c r="AI70" s="11"/>
      <c r="AJ70" s="11"/>
      <c r="AK70" s="11"/>
      <c r="AL70" s="11"/>
      <c r="AM70" s="11"/>
    </row>
    <row r="71" spans="1:40" s="17" customFormat="1" x14ac:dyDescent="0.4">
      <c r="A71" s="21"/>
      <c r="B71" s="67"/>
      <c r="C71" s="58"/>
      <c r="D71" s="53">
        <v>0</v>
      </c>
      <c r="E71" s="31">
        <v>0</v>
      </c>
      <c r="F71" s="31"/>
      <c r="G71" s="31"/>
      <c r="H71" s="30">
        <f t="shared" si="31"/>
        <v>0</v>
      </c>
      <c r="I71" s="35">
        <f t="shared" si="32"/>
        <v>0</v>
      </c>
      <c r="J71" s="30">
        <f t="shared" si="33"/>
        <v>0</v>
      </c>
      <c r="K71" s="30">
        <f t="shared" si="34"/>
        <v>0</v>
      </c>
      <c r="L71" s="10"/>
      <c r="M71" s="35">
        <f t="shared" ref="M71:M78" si="40">IFERROR(VLOOKUP(L71,EMPLOYERHEALTH,2,),0)</f>
        <v>0</v>
      </c>
      <c r="N71" s="10"/>
      <c r="O71" s="35">
        <f t="shared" ref="O71:O78" si="41">IFERROR(VLOOKUP(N71,EMPLOYERDENTAL,2,),0)</f>
        <v>0</v>
      </c>
      <c r="P71" s="10"/>
      <c r="Q71" s="30">
        <f t="shared" ref="Q71:Q78" si="42">IFERROR(VLOOKUP(P71,EMPLOYERVISION,2,),0)</f>
        <v>0</v>
      </c>
      <c r="R71" s="30">
        <f t="shared" si="38"/>
        <v>0</v>
      </c>
      <c r="S71" s="32">
        <f t="shared" si="39"/>
        <v>0</v>
      </c>
      <c r="T71" s="11"/>
      <c r="V71" s="11"/>
      <c r="W71" s="11"/>
      <c r="X71" s="11"/>
      <c r="Y71" s="11"/>
      <c r="Z71" s="11"/>
      <c r="AA71" s="11"/>
      <c r="AB71" s="11"/>
      <c r="AC71" s="11"/>
      <c r="AD71" s="11"/>
      <c r="AE71" s="11"/>
      <c r="AF71" s="11"/>
      <c r="AG71" s="11"/>
      <c r="AH71" s="11"/>
      <c r="AI71" s="11"/>
      <c r="AJ71" s="11"/>
      <c r="AK71" s="11"/>
      <c r="AL71" s="11"/>
      <c r="AM71" s="11"/>
    </row>
    <row r="72" spans="1:40" s="17" customFormat="1" x14ac:dyDescent="0.4">
      <c r="A72" s="21"/>
      <c r="B72" s="67"/>
      <c r="C72" s="58"/>
      <c r="D72" s="53">
        <v>0</v>
      </c>
      <c r="E72" s="31">
        <v>0</v>
      </c>
      <c r="F72" s="31"/>
      <c r="G72" s="31"/>
      <c r="H72" s="30">
        <f t="shared" si="31"/>
        <v>0</v>
      </c>
      <c r="I72" s="35">
        <f t="shared" si="32"/>
        <v>0</v>
      </c>
      <c r="J72" s="30">
        <f t="shared" si="33"/>
        <v>0</v>
      </c>
      <c r="K72" s="30">
        <f t="shared" si="34"/>
        <v>0</v>
      </c>
      <c r="L72" s="10"/>
      <c r="M72" s="35">
        <f t="shared" si="40"/>
        <v>0</v>
      </c>
      <c r="N72" s="10"/>
      <c r="O72" s="35">
        <f t="shared" si="41"/>
        <v>0</v>
      </c>
      <c r="P72" s="10"/>
      <c r="Q72" s="30">
        <f t="shared" si="42"/>
        <v>0</v>
      </c>
      <c r="R72" s="30">
        <f t="shared" si="38"/>
        <v>0</v>
      </c>
      <c r="S72" s="32">
        <f t="shared" si="39"/>
        <v>0</v>
      </c>
      <c r="T72" s="11"/>
      <c r="V72" s="11"/>
      <c r="W72" s="11"/>
      <c r="X72" s="11"/>
      <c r="Y72" s="11"/>
      <c r="Z72" s="11"/>
      <c r="AA72" s="11"/>
      <c r="AB72" s="11"/>
      <c r="AC72" s="11"/>
      <c r="AD72" s="11"/>
      <c r="AE72" s="11"/>
      <c r="AF72" s="11"/>
      <c r="AG72" s="11"/>
      <c r="AH72" s="11"/>
      <c r="AI72" s="11"/>
      <c r="AJ72" s="11"/>
      <c r="AK72" s="11"/>
      <c r="AL72" s="11"/>
      <c r="AM72" s="11"/>
    </row>
    <row r="73" spans="1:40" s="17" customFormat="1" x14ac:dyDescent="0.4">
      <c r="A73" s="21"/>
      <c r="B73" s="67"/>
      <c r="C73" s="58"/>
      <c r="D73" s="53">
        <v>0</v>
      </c>
      <c r="E73" s="31">
        <v>0</v>
      </c>
      <c r="F73" s="31"/>
      <c r="G73" s="31"/>
      <c r="H73" s="30">
        <f t="shared" si="31"/>
        <v>0</v>
      </c>
      <c r="I73" s="35">
        <f t="shared" si="32"/>
        <v>0</v>
      </c>
      <c r="J73" s="30">
        <f t="shared" si="33"/>
        <v>0</v>
      </c>
      <c r="K73" s="30">
        <f t="shared" si="34"/>
        <v>0</v>
      </c>
      <c r="L73" s="10"/>
      <c r="M73" s="35">
        <f t="shared" si="40"/>
        <v>0</v>
      </c>
      <c r="N73" s="10"/>
      <c r="O73" s="35">
        <f t="shared" si="41"/>
        <v>0</v>
      </c>
      <c r="P73" s="10"/>
      <c r="Q73" s="30">
        <f t="shared" si="42"/>
        <v>0</v>
      </c>
      <c r="R73" s="30">
        <f t="shared" si="38"/>
        <v>0</v>
      </c>
      <c r="S73" s="32">
        <f t="shared" si="39"/>
        <v>0</v>
      </c>
      <c r="T73" s="11"/>
      <c r="V73" s="11"/>
      <c r="W73" s="11"/>
      <c r="X73" s="11"/>
      <c r="Y73" s="11"/>
      <c r="Z73" s="11"/>
      <c r="AA73" s="11"/>
      <c r="AB73" s="11"/>
      <c r="AC73" s="11"/>
      <c r="AD73" s="11"/>
      <c r="AE73" s="11"/>
      <c r="AF73" s="11"/>
      <c r="AG73" s="11"/>
      <c r="AH73" s="11"/>
      <c r="AI73" s="11"/>
      <c r="AJ73" s="11"/>
      <c r="AK73" s="11"/>
      <c r="AL73" s="11"/>
      <c r="AM73" s="11"/>
    </row>
    <row r="74" spans="1:40" s="17" customFormat="1" x14ac:dyDescent="0.4">
      <c r="A74" s="21"/>
      <c r="B74" s="67"/>
      <c r="C74" s="58"/>
      <c r="D74" s="53">
        <v>0</v>
      </c>
      <c r="E74" s="31">
        <v>0</v>
      </c>
      <c r="F74" s="31"/>
      <c r="G74" s="31"/>
      <c r="H74" s="30">
        <f t="shared" si="31"/>
        <v>0</v>
      </c>
      <c r="I74" s="35">
        <f t="shared" si="32"/>
        <v>0</v>
      </c>
      <c r="J74" s="30">
        <f t="shared" si="33"/>
        <v>0</v>
      </c>
      <c r="K74" s="30">
        <f t="shared" si="34"/>
        <v>0</v>
      </c>
      <c r="L74" s="10"/>
      <c r="M74" s="35">
        <f t="shared" si="40"/>
        <v>0</v>
      </c>
      <c r="N74" s="10"/>
      <c r="O74" s="35">
        <f t="shared" si="41"/>
        <v>0</v>
      </c>
      <c r="P74" s="10"/>
      <c r="Q74" s="30">
        <f>IFERROR(VLOOKUP(P74,EMPLOYERVISION,2,),0)</f>
        <v>0</v>
      </c>
      <c r="R74" s="30">
        <f t="shared" si="38"/>
        <v>0</v>
      </c>
      <c r="S74" s="32">
        <f t="shared" si="39"/>
        <v>0</v>
      </c>
      <c r="T74" s="11"/>
      <c r="V74" s="11"/>
      <c r="W74" s="11"/>
      <c r="X74" s="11"/>
      <c r="Y74" s="11"/>
      <c r="Z74" s="11"/>
      <c r="AA74" s="11"/>
      <c r="AB74" s="11"/>
      <c r="AC74" s="11"/>
      <c r="AD74" s="11"/>
      <c r="AE74" s="11"/>
      <c r="AF74" s="11"/>
      <c r="AG74" s="11"/>
      <c r="AH74" s="11"/>
      <c r="AI74" s="11"/>
      <c r="AJ74" s="11"/>
      <c r="AK74" s="11"/>
      <c r="AL74" s="11"/>
      <c r="AM74" s="11"/>
    </row>
    <row r="75" spans="1:40" s="17" customFormat="1" x14ac:dyDescent="0.4">
      <c r="A75" s="21"/>
      <c r="B75" s="67"/>
      <c r="C75" s="58"/>
      <c r="D75" s="53">
        <v>0</v>
      </c>
      <c r="E75" s="31">
        <v>0</v>
      </c>
      <c r="F75" s="31"/>
      <c r="G75" s="31"/>
      <c r="H75" s="30">
        <f t="shared" si="31"/>
        <v>0</v>
      </c>
      <c r="I75" s="35">
        <f t="shared" si="32"/>
        <v>0</v>
      </c>
      <c r="J75" s="30">
        <f t="shared" si="33"/>
        <v>0</v>
      </c>
      <c r="K75" s="30">
        <f t="shared" si="34"/>
        <v>0</v>
      </c>
      <c r="L75" s="10"/>
      <c r="M75" s="35">
        <f t="shared" si="40"/>
        <v>0</v>
      </c>
      <c r="N75" s="10"/>
      <c r="O75" s="35">
        <f t="shared" si="41"/>
        <v>0</v>
      </c>
      <c r="P75" s="10"/>
      <c r="Q75" s="30">
        <f t="shared" si="42"/>
        <v>0</v>
      </c>
      <c r="R75" s="30">
        <f t="shared" si="38"/>
        <v>0</v>
      </c>
      <c r="S75" s="32">
        <f t="shared" si="39"/>
        <v>0</v>
      </c>
      <c r="T75" s="11"/>
      <c r="V75" s="11"/>
      <c r="W75" s="11"/>
      <c r="X75" s="11"/>
      <c r="Y75" s="11"/>
      <c r="Z75" s="11"/>
      <c r="AA75" s="11"/>
      <c r="AB75" s="11"/>
      <c r="AC75" s="11"/>
      <c r="AD75" s="11"/>
      <c r="AE75" s="11"/>
      <c r="AF75" s="11"/>
      <c r="AG75" s="11"/>
      <c r="AH75" s="11"/>
      <c r="AI75" s="11"/>
      <c r="AJ75" s="11"/>
      <c r="AK75" s="11"/>
      <c r="AL75" s="11"/>
      <c r="AM75" s="11"/>
    </row>
    <row r="76" spans="1:40" s="17" customFormat="1" x14ac:dyDescent="0.4">
      <c r="A76" s="21"/>
      <c r="B76" s="67"/>
      <c r="C76" s="58"/>
      <c r="D76" s="53">
        <v>0</v>
      </c>
      <c r="E76" s="31">
        <v>0</v>
      </c>
      <c r="F76" s="31"/>
      <c r="G76" s="31"/>
      <c r="H76" s="30">
        <f t="shared" si="31"/>
        <v>0</v>
      </c>
      <c r="I76" s="35">
        <f t="shared" si="32"/>
        <v>0</v>
      </c>
      <c r="J76" s="30">
        <f t="shared" si="33"/>
        <v>0</v>
      </c>
      <c r="K76" s="30">
        <f t="shared" si="34"/>
        <v>0</v>
      </c>
      <c r="L76" s="10"/>
      <c r="M76" s="35">
        <f t="shared" si="40"/>
        <v>0</v>
      </c>
      <c r="N76" s="10"/>
      <c r="O76" s="35">
        <f t="shared" si="41"/>
        <v>0</v>
      </c>
      <c r="P76" s="10"/>
      <c r="Q76" s="30">
        <f t="shared" si="42"/>
        <v>0</v>
      </c>
      <c r="R76" s="30">
        <f t="shared" si="38"/>
        <v>0</v>
      </c>
      <c r="S76" s="32">
        <f t="shared" si="39"/>
        <v>0</v>
      </c>
      <c r="T76" s="11"/>
      <c r="V76" s="11"/>
      <c r="W76" s="11"/>
      <c r="X76" s="11"/>
      <c r="Y76" s="11"/>
      <c r="Z76" s="11"/>
      <c r="AA76" s="11"/>
      <c r="AB76" s="11"/>
      <c r="AC76" s="11"/>
      <c r="AD76" s="11"/>
      <c r="AE76" s="11"/>
      <c r="AF76" s="11"/>
      <c r="AG76" s="11"/>
      <c r="AH76" s="11"/>
      <c r="AI76" s="11"/>
      <c r="AJ76" s="11"/>
      <c r="AK76" s="11"/>
      <c r="AL76" s="11"/>
      <c r="AM76" s="11"/>
    </row>
    <row r="77" spans="1:40" s="17" customFormat="1" x14ac:dyDescent="0.4">
      <c r="A77" s="21"/>
      <c r="B77" s="67"/>
      <c r="C77" s="58"/>
      <c r="D77" s="53">
        <v>0</v>
      </c>
      <c r="E77" s="31">
        <v>0</v>
      </c>
      <c r="F77" s="31"/>
      <c r="G77" s="31"/>
      <c r="H77" s="30">
        <f t="shared" si="31"/>
        <v>0</v>
      </c>
      <c r="I77" s="35">
        <f t="shared" si="32"/>
        <v>0</v>
      </c>
      <c r="J77" s="30">
        <f t="shared" si="33"/>
        <v>0</v>
      </c>
      <c r="K77" s="30">
        <f t="shared" si="34"/>
        <v>0</v>
      </c>
      <c r="L77" s="10"/>
      <c r="M77" s="35">
        <f t="shared" si="40"/>
        <v>0</v>
      </c>
      <c r="N77" s="10"/>
      <c r="O77" s="35">
        <f t="shared" si="41"/>
        <v>0</v>
      </c>
      <c r="P77" s="10"/>
      <c r="Q77" s="30">
        <f t="shared" si="42"/>
        <v>0</v>
      </c>
      <c r="R77" s="30">
        <f t="shared" si="38"/>
        <v>0</v>
      </c>
      <c r="S77" s="32">
        <f t="shared" si="39"/>
        <v>0</v>
      </c>
      <c r="T77" s="11"/>
      <c r="V77" s="11"/>
      <c r="W77" s="11"/>
      <c r="X77" s="11"/>
      <c r="Y77" s="11"/>
      <c r="Z77" s="11"/>
      <c r="AA77" s="11"/>
      <c r="AB77" s="11"/>
      <c r="AC77" s="11"/>
      <c r="AD77" s="11"/>
      <c r="AE77" s="11"/>
      <c r="AF77" s="11"/>
      <c r="AG77" s="11"/>
      <c r="AH77" s="11"/>
      <c r="AI77" s="11"/>
      <c r="AJ77" s="11"/>
      <c r="AK77" s="11"/>
      <c r="AL77" s="11"/>
      <c r="AM77" s="11"/>
    </row>
    <row r="78" spans="1:40" s="17" customFormat="1" x14ac:dyDescent="0.4">
      <c r="A78" s="21"/>
      <c r="B78" s="67"/>
      <c r="C78" s="58"/>
      <c r="D78" s="53">
        <v>0</v>
      </c>
      <c r="E78" s="31">
        <v>0</v>
      </c>
      <c r="F78" s="31"/>
      <c r="G78" s="31"/>
      <c r="H78" s="30">
        <f t="shared" si="31"/>
        <v>0</v>
      </c>
      <c r="I78" s="35">
        <f t="shared" si="32"/>
        <v>0</v>
      </c>
      <c r="J78" s="30">
        <f t="shared" si="33"/>
        <v>0</v>
      </c>
      <c r="K78" s="30">
        <f t="shared" si="34"/>
        <v>0</v>
      </c>
      <c r="L78" s="10"/>
      <c r="M78" s="35">
        <f t="shared" si="40"/>
        <v>0</v>
      </c>
      <c r="N78" s="10"/>
      <c r="O78" s="35">
        <f t="shared" si="41"/>
        <v>0</v>
      </c>
      <c r="P78" s="10"/>
      <c r="Q78" s="30">
        <f t="shared" si="42"/>
        <v>0</v>
      </c>
      <c r="R78" s="30">
        <f t="shared" si="38"/>
        <v>0</v>
      </c>
      <c r="S78" s="32">
        <f t="shared" si="39"/>
        <v>0</v>
      </c>
      <c r="T78" s="11"/>
      <c r="V78" s="11"/>
      <c r="W78" s="11"/>
      <c r="X78" s="11"/>
      <c r="Y78" s="11"/>
      <c r="Z78" s="11"/>
      <c r="AA78" s="11"/>
      <c r="AB78" s="11"/>
      <c r="AC78" s="11"/>
      <c r="AD78" s="11"/>
      <c r="AE78" s="11"/>
      <c r="AF78" s="11"/>
      <c r="AG78" s="11"/>
      <c r="AH78" s="11"/>
      <c r="AI78" s="11"/>
      <c r="AJ78" s="11"/>
      <c r="AK78" s="11"/>
      <c r="AL78" s="11"/>
      <c r="AM78" s="11"/>
    </row>
    <row r="79" spans="1:40" s="17" customFormat="1" x14ac:dyDescent="0.4">
      <c r="A79" s="21"/>
      <c r="B79" s="67"/>
      <c r="C79" s="58"/>
      <c r="D79" s="53">
        <v>0</v>
      </c>
      <c r="E79" s="31">
        <v>0</v>
      </c>
      <c r="F79" s="31"/>
      <c r="G79" s="31"/>
      <c r="H79" s="30">
        <f t="shared" si="31"/>
        <v>0</v>
      </c>
      <c r="I79" s="35">
        <f t="shared" si="32"/>
        <v>0</v>
      </c>
      <c r="J79" s="30">
        <f t="shared" si="33"/>
        <v>0</v>
      </c>
      <c r="K79" s="30">
        <f t="shared" si="34"/>
        <v>0</v>
      </c>
      <c r="L79" s="10"/>
      <c r="M79" s="35">
        <f t="shared" si="35"/>
        <v>0</v>
      </c>
      <c r="N79" s="10"/>
      <c r="O79" s="35">
        <f t="shared" si="36"/>
        <v>0</v>
      </c>
      <c r="P79" s="10"/>
      <c r="Q79" s="30">
        <f t="shared" si="37"/>
        <v>0</v>
      </c>
      <c r="R79" s="30">
        <f t="shared" si="38"/>
        <v>0</v>
      </c>
      <c r="S79" s="32">
        <f t="shared" si="39"/>
        <v>0</v>
      </c>
      <c r="T79" s="11"/>
      <c r="V79" s="11"/>
      <c r="W79" s="11"/>
      <c r="X79" s="11"/>
      <c r="Y79" s="11"/>
      <c r="Z79" s="11"/>
      <c r="AA79" s="11"/>
      <c r="AB79" s="11"/>
      <c r="AC79" s="11"/>
      <c r="AD79" s="11"/>
      <c r="AE79" s="11"/>
      <c r="AF79" s="11"/>
      <c r="AG79" s="11"/>
      <c r="AH79" s="11"/>
      <c r="AI79" s="11"/>
      <c r="AJ79" s="11"/>
      <c r="AK79" s="11"/>
      <c r="AL79" s="11"/>
      <c r="AM79" s="11"/>
    </row>
    <row r="80" spans="1:40" s="17" customFormat="1" x14ac:dyDescent="0.4">
      <c r="B80" s="54" t="s">
        <v>31</v>
      </c>
      <c r="C80" s="55"/>
      <c r="D80" s="110"/>
      <c r="E80" s="111"/>
      <c r="F80" s="111"/>
      <c r="G80" s="111"/>
      <c r="H80" s="111"/>
      <c r="I80" s="111"/>
      <c r="J80" s="111"/>
      <c r="K80" s="111"/>
      <c r="L80" s="111"/>
      <c r="M80" s="111"/>
      <c r="N80" s="111"/>
      <c r="O80" s="111"/>
      <c r="P80" s="111"/>
      <c r="Q80" s="112"/>
      <c r="R80" s="56"/>
      <c r="S80" s="32">
        <f>R80</f>
        <v>0</v>
      </c>
      <c r="T80" s="11"/>
      <c r="V80" s="11"/>
      <c r="W80" s="11"/>
      <c r="X80" s="11"/>
      <c r="Y80" s="11"/>
      <c r="Z80" s="11"/>
      <c r="AA80" s="11"/>
      <c r="AB80" s="11"/>
      <c r="AC80" s="11"/>
      <c r="AD80" s="11"/>
      <c r="AE80" s="11"/>
      <c r="AF80" s="11"/>
      <c r="AG80" s="11"/>
      <c r="AH80" s="11"/>
      <c r="AI80" s="11"/>
      <c r="AJ80" s="11"/>
      <c r="AK80" s="11"/>
      <c r="AL80" s="11"/>
      <c r="AM80" s="11"/>
    </row>
    <row r="81" spans="2:39" s="17" customFormat="1" x14ac:dyDescent="0.4">
      <c r="B81" s="34" t="s">
        <v>24</v>
      </c>
      <c r="D81" s="36">
        <f>COUNTIF(D58:D79,"&gt;=0.01")</f>
        <v>0</v>
      </c>
      <c r="E81" s="36">
        <f>COUNTIF(E58:E79,"&gt;=0.01")</f>
        <v>0</v>
      </c>
      <c r="F81" s="37"/>
      <c r="G81" s="37"/>
      <c r="H81" s="48"/>
      <c r="I81" s="48"/>
      <c r="J81" s="48"/>
      <c r="K81" s="48"/>
      <c r="L81" s="48"/>
      <c r="M81" s="48"/>
      <c r="N81" s="48"/>
      <c r="O81" s="48"/>
      <c r="P81" s="48"/>
      <c r="Q81" s="48"/>
      <c r="S81" s="38"/>
      <c r="T81" s="11"/>
      <c r="V81" s="11"/>
      <c r="W81" s="11"/>
      <c r="X81" s="11"/>
      <c r="Y81" s="11"/>
      <c r="Z81" s="11"/>
      <c r="AA81" s="11"/>
      <c r="AB81" s="48"/>
      <c r="AC81" s="48"/>
      <c r="AD81" s="48"/>
      <c r="AE81" s="48"/>
      <c r="AF81" s="48"/>
      <c r="AG81" s="48"/>
      <c r="AH81" s="48"/>
      <c r="AI81" s="48"/>
      <c r="AJ81" s="48"/>
      <c r="AK81" s="48"/>
      <c r="AM81" s="11"/>
    </row>
    <row r="82" spans="2:39" s="17" customFormat="1" ht="13.5" thickBot="1" x14ac:dyDescent="0.45">
      <c r="B82" s="39" t="s">
        <v>25</v>
      </c>
      <c r="C82" s="40"/>
      <c r="D82" s="41">
        <f>SUM(D58:D79)</f>
        <v>0</v>
      </c>
      <c r="E82" s="41">
        <f>SUM(E58:E79)</f>
        <v>0</v>
      </c>
      <c r="F82" s="41">
        <f t="shared" ref="F82:K82" si="43">SUM(F58:F79)</f>
        <v>0</v>
      </c>
      <c r="G82" s="41">
        <f t="shared" si="43"/>
        <v>0</v>
      </c>
      <c r="H82" s="41">
        <f t="shared" si="43"/>
        <v>0</v>
      </c>
      <c r="I82" s="41">
        <f t="shared" si="43"/>
        <v>0</v>
      </c>
      <c r="J82" s="41">
        <f t="shared" si="43"/>
        <v>0</v>
      </c>
      <c r="K82" s="41">
        <f t="shared" si="43"/>
        <v>0</v>
      </c>
      <c r="L82" s="41"/>
      <c r="M82" s="41">
        <f>SUM(M58:M79)</f>
        <v>0</v>
      </c>
      <c r="N82" s="41"/>
      <c r="O82" s="41">
        <f>SUM(O58:O79)</f>
        <v>0</v>
      </c>
      <c r="P82" s="41"/>
      <c r="Q82" s="41">
        <f>SUM(Q58:Q79)</f>
        <v>0</v>
      </c>
      <c r="R82" s="41">
        <f>SUM(R58:R80)</f>
        <v>0</v>
      </c>
      <c r="S82" s="42">
        <f t="shared" ref="S82" si="44">SUM(S58:S80)</f>
        <v>0</v>
      </c>
      <c r="T82" s="11"/>
      <c r="U82" s="21"/>
      <c r="V82" s="11"/>
      <c r="W82" s="11"/>
      <c r="X82" s="11"/>
      <c r="Y82" s="11"/>
      <c r="Z82" s="11"/>
      <c r="AA82" s="11"/>
      <c r="AB82" s="11"/>
      <c r="AC82" s="11"/>
      <c r="AD82" s="11"/>
      <c r="AE82" s="11"/>
      <c r="AF82" s="11"/>
      <c r="AG82" s="11"/>
      <c r="AH82" s="11"/>
      <c r="AI82" s="11"/>
      <c r="AJ82" s="11"/>
      <c r="AK82" s="11"/>
      <c r="AL82" s="11"/>
      <c r="AM82" s="11"/>
    </row>
    <row r="84" spans="2:39" x14ac:dyDescent="0.4">
      <c r="D84" s="22"/>
    </row>
    <row r="85" spans="2:39" x14ac:dyDescent="0.4">
      <c r="B85" s="68" t="s">
        <v>74</v>
      </c>
      <c r="C85" s="68"/>
      <c r="D85" s="148">
        <f>D24+D39+D54+D82</f>
        <v>0</v>
      </c>
      <c r="E85" s="148">
        <f t="shared" ref="E85:S85" si="45">E24+E39+E54+E82</f>
        <v>0</v>
      </c>
      <c r="F85" s="148">
        <f t="shared" si="45"/>
        <v>0</v>
      </c>
      <c r="G85" s="148">
        <f t="shared" si="45"/>
        <v>0</v>
      </c>
      <c r="H85" s="148">
        <f t="shared" si="45"/>
        <v>0</v>
      </c>
      <c r="I85" s="148">
        <f t="shared" si="45"/>
        <v>0</v>
      </c>
      <c r="J85" s="148">
        <f t="shared" si="45"/>
        <v>0</v>
      </c>
      <c r="K85" s="148">
        <f t="shared" si="45"/>
        <v>0</v>
      </c>
      <c r="L85" s="14"/>
      <c r="M85" s="148">
        <f t="shared" si="45"/>
        <v>0</v>
      </c>
      <c r="N85" s="14"/>
      <c r="O85" s="148">
        <f t="shared" si="45"/>
        <v>0</v>
      </c>
      <c r="P85" s="14"/>
      <c r="Q85" s="148">
        <f t="shared" si="45"/>
        <v>0</v>
      </c>
      <c r="R85" s="148">
        <f t="shared" si="45"/>
        <v>0</v>
      </c>
      <c r="S85" s="148">
        <f t="shared" si="45"/>
        <v>0</v>
      </c>
    </row>
  </sheetData>
  <mergeCells count="59">
    <mergeCell ref="C7:N7"/>
    <mergeCell ref="C8:N8"/>
    <mergeCell ref="C9:N9"/>
    <mergeCell ref="B3:N3"/>
    <mergeCell ref="B4:N4"/>
    <mergeCell ref="B5:N5"/>
    <mergeCell ref="B6:N6"/>
    <mergeCell ref="H56:H57"/>
    <mergeCell ref="I56:I57"/>
    <mergeCell ref="D80:Q80"/>
    <mergeCell ref="L56:M57"/>
    <mergeCell ref="N56:O57"/>
    <mergeCell ref="F56:F57"/>
    <mergeCell ref="G56:G57"/>
    <mergeCell ref="AM41:AM42"/>
    <mergeCell ref="AJ41:AK42"/>
    <mergeCell ref="H27:H28"/>
    <mergeCell ref="I27:I28"/>
    <mergeCell ref="AB56:AB57"/>
    <mergeCell ref="AC56:AC57"/>
    <mergeCell ref="AM56:AM57"/>
    <mergeCell ref="AJ56:AK57"/>
    <mergeCell ref="AF41:AG42"/>
    <mergeCell ref="AH41:AI42"/>
    <mergeCell ref="AF56:AG57"/>
    <mergeCell ref="AH56:AI57"/>
    <mergeCell ref="AB41:AB42"/>
    <mergeCell ref="AC41:AC42"/>
    <mergeCell ref="H41:H42"/>
    <mergeCell ref="I41:I42"/>
    <mergeCell ref="V56:X56"/>
    <mergeCell ref="Y56:AA56"/>
    <mergeCell ref="S56:S57"/>
    <mergeCell ref="P56:Q57"/>
    <mergeCell ref="V41:X41"/>
    <mergeCell ref="Y41:AA41"/>
    <mergeCell ref="S12:S13"/>
    <mergeCell ref="H12:H13"/>
    <mergeCell ref="I12:I13"/>
    <mergeCell ref="S41:S42"/>
    <mergeCell ref="L12:M13"/>
    <mergeCell ref="L41:M42"/>
    <mergeCell ref="P12:Q13"/>
    <mergeCell ref="P41:Q42"/>
    <mergeCell ref="N12:O13"/>
    <mergeCell ref="N41:O42"/>
    <mergeCell ref="L27:M28"/>
    <mergeCell ref="N27:O28"/>
    <mergeCell ref="P27:Q28"/>
    <mergeCell ref="C41:C42"/>
    <mergeCell ref="C12:C13"/>
    <mergeCell ref="C56:C57"/>
    <mergeCell ref="C27:C28"/>
    <mergeCell ref="G27:G28"/>
    <mergeCell ref="F41:F42"/>
    <mergeCell ref="F12:F13"/>
    <mergeCell ref="G12:G13"/>
    <mergeCell ref="F27:F28"/>
    <mergeCell ref="G41:G42"/>
  </mergeCells>
  <dataValidations count="1">
    <dataValidation type="list" allowBlank="1" showInputMessage="1" showErrorMessage="1" sqref="Z59:AA59 W58:X59 Z43:AA52 W43:X52" xr:uid="{1A750B79-CFFB-44B1-9010-7DAFDDDE0C59}">
      <formula1>#REF!</formula1>
    </dataValidation>
  </dataValidations>
  <pageMargins left="0.2" right="0.2" top="0.75" bottom="0.75" header="0.3" footer="0.301875"/>
  <pageSetup paperSize="17" scale="22"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B7DAF2E2-2D6D-469E-A93E-24651C8B7656}">
          <x14:formula1>
            <xm:f>'Employer Expense'!$B$5:$B$16</xm:f>
          </x14:formula1>
          <xm:sqref>AF58:AF80 L43:L52 L29:L37 L14:L22 AF43:AF52 L58:L79</xm:sqref>
        </x14:dataValidation>
        <x14:dataValidation type="list" allowBlank="1" showInputMessage="1" showErrorMessage="1" xr:uid="{F612101F-13F4-4935-BE2B-E82522B680A9}">
          <x14:formula1>
            <xm:f>'Employer Expense'!$F$5:$F$8</xm:f>
          </x14:formula1>
          <xm:sqref>P14:P22 P43:P52 P29:P37 AJ58:AJ80 AJ43:AJ52 P58:P79</xm:sqref>
        </x14:dataValidation>
        <x14:dataValidation type="list" allowBlank="1" showInputMessage="1" showErrorMessage="1" xr:uid="{32C93268-6DD8-4CA2-8B64-22BAF7C6A68E}">
          <x14:formula1>
            <xm:f>'Employer Expense'!$J$5:$J$16</xm:f>
          </x14:formula1>
          <xm:sqref>AH58:AH80 N43:N52 N29:N37 AH43:AH52 N14:N22 N58:N79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7FAE-A4E4-4D4C-827B-9B0154920DB6}">
  <dimension ref="B2:L18"/>
  <sheetViews>
    <sheetView showGridLines="0" zoomScale="80" zoomScaleNormal="80" workbookViewId="0">
      <selection activeCell="J18" sqref="J18"/>
    </sheetView>
  </sheetViews>
  <sheetFormatPr defaultColWidth="9.19921875" defaultRowHeight="15.4" x14ac:dyDescent="0.45"/>
  <cols>
    <col min="1" max="1" width="4.19921875" style="1" customWidth="1"/>
    <col min="2" max="2" width="36.53125" style="1" bestFit="1" customWidth="1"/>
    <col min="3" max="3" width="11.53125" style="1" bestFit="1" customWidth="1"/>
    <col min="4" max="4" width="10.46484375" style="1" bestFit="1" customWidth="1"/>
    <col min="5" max="5" width="9.19921875" style="1"/>
    <col min="6" max="6" width="24.19921875" style="1" bestFit="1" customWidth="1"/>
    <col min="7" max="7" width="10.46484375" style="1" bestFit="1" customWidth="1"/>
    <col min="8" max="8" width="8.53125" style="1" bestFit="1" customWidth="1"/>
    <col min="9" max="9" width="9.19921875" style="1"/>
    <col min="10" max="10" width="23.73046875" style="1" bestFit="1" customWidth="1"/>
    <col min="11" max="11" width="9.19921875" style="1"/>
    <col min="12" max="12" width="13.46484375" style="1" customWidth="1"/>
    <col min="13" max="16384" width="9.19921875" style="1"/>
  </cols>
  <sheetData>
    <row r="2" spans="2:12" x14ac:dyDescent="0.45">
      <c r="B2" s="128" t="s">
        <v>67</v>
      </c>
      <c r="C2" s="128"/>
      <c r="D2" s="128"/>
      <c r="E2" s="128"/>
      <c r="F2" s="128"/>
    </row>
    <row r="4" spans="2:12" x14ac:dyDescent="0.45">
      <c r="B4" s="2" t="s">
        <v>3</v>
      </c>
      <c r="C4" s="2" t="s">
        <v>44</v>
      </c>
      <c r="D4" s="4" t="s">
        <v>45</v>
      </c>
      <c r="F4" s="2" t="s">
        <v>46</v>
      </c>
      <c r="G4" s="2" t="s">
        <v>44</v>
      </c>
      <c r="H4" s="4" t="s">
        <v>45</v>
      </c>
      <c r="J4" s="2" t="s">
        <v>47</v>
      </c>
      <c r="K4" s="2" t="s">
        <v>44</v>
      </c>
      <c r="L4" s="4" t="s">
        <v>48</v>
      </c>
    </row>
    <row r="5" spans="2:12" x14ac:dyDescent="0.45">
      <c r="B5" s="5" t="s">
        <v>49</v>
      </c>
      <c r="C5" s="3">
        <f>(D5*12)</f>
        <v>9361.7999999999993</v>
      </c>
      <c r="D5" s="7">
        <f>743*1.05</f>
        <v>780.15</v>
      </c>
      <c r="F5" s="6" t="s">
        <v>50</v>
      </c>
      <c r="G5" s="3">
        <f>H5*12</f>
        <v>72.72</v>
      </c>
      <c r="H5" s="8">
        <f>6*1.01</f>
        <v>6.0600000000000005</v>
      </c>
      <c r="J5" s="6" t="s">
        <v>51</v>
      </c>
      <c r="K5" s="3">
        <f>L5*12</f>
        <v>739.8599999999999</v>
      </c>
      <c r="L5" s="8">
        <f>59*1.045</f>
        <v>61.654999999999994</v>
      </c>
    </row>
    <row r="6" spans="2:12" x14ac:dyDescent="0.45">
      <c r="B6" s="5" t="s">
        <v>28</v>
      </c>
      <c r="C6" s="3">
        <f>(D6*12)</f>
        <v>16291.800000000001</v>
      </c>
      <c r="D6" s="7">
        <f>1293*1.05</f>
        <v>1357.65</v>
      </c>
      <c r="F6" s="6" t="s">
        <v>52</v>
      </c>
      <c r="G6" s="3">
        <f t="shared" ref="G6:G8" si="0">H6*12</f>
        <v>133.32</v>
      </c>
      <c r="H6" s="8">
        <f>11*1.01</f>
        <v>11.11</v>
      </c>
      <c r="J6" s="6" t="s">
        <v>53</v>
      </c>
      <c r="K6" s="3">
        <f t="shared" ref="K6:K16" si="1">L6*12</f>
        <v>739.8599999999999</v>
      </c>
      <c r="L6" s="8">
        <f t="shared" ref="L6:L8" si="2">59*1.045</f>
        <v>61.654999999999994</v>
      </c>
    </row>
    <row r="7" spans="2:12" x14ac:dyDescent="0.45">
      <c r="B7" s="5" t="s">
        <v>54</v>
      </c>
      <c r="C7" s="3">
        <f>(D7*12)</f>
        <v>15926.400000000001</v>
      </c>
      <c r="D7" s="7">
        <f>1264*1.05</f>
        <v>1327.2</v>
      </c>
      <c r="F7" s="6" t="s">
        <v>23</v>
      </c>
      <c r="G7" s="3">
        <f t="shared" si="0"/>
        <v>145.44</v>
      </c>
      <c r="H7" s="8">
        <f>12*1.01</f>
        <v>12.120000000000001</v>
      </c>
      <c r="J7" s="6" t="s">
        <v>22</v>
      </c>
      <c r="K7" s="3">
        <f t="shared" si="1"/>
        <v>739.8599999999999</v>
      </c>
      <c r="L7" s="8">
        <f t="shared" si="2"/>
        <v>61.654999999999994</v>
      </c>
    </row>
    <row r="8" spans="2:12" x14ac:dyDescent="0.45">
      <c r="B8" s="5" t="s">
        <v>21</v>
      </c>
      <c r="C8" s="3">
        <f t="shared" ref="C8:C12" si="3">(D8*12)</f>
        <v>27505.800000000003</v>
      </c>
      <c r="D8" s="7">
        <f>2183*1.05</f>
        <v>2292.15</v>
      </c>
      <c r="F8" s="6" t="s">
        <v>30</v>
      </c>
      <c r="G8" s="3">
        <f t="shared" si="0"/>
        <v>193.92000000000002</v>
      </c>
      <c r="H8" s="8">
        <f>16*1.01</f>
        <v>16.16</v>
      </c>
      <c r="J8" s="6" t="s">
        <v>29</v>
      </c>
      <c r="K8" s="3">
        <f t="shared" si="1"/>
        <v>739.8599999999999</v>
      </c>
      <c r="L8" s="8">
        <f t="shared" si="2"/>
        <v>61.654999999999994</v>
      </c>
    </row>
    <row r="9" spans="2:12" x14ac:dyDescent="0.45">
      <c r="B9" s="5" t="s">
        <v>55</v>
      </c>
      <c r="C9" s="3">
        <f t="shared" si="3"/>
        <v>10117.800000000001</v>
      </c>
      <c r="D9" s="7">
        <f>803*1.05</f>
        <v>843.15000000000009</v>
      </c>
      <c r="J9" s="6" t="s">
        <v>56</v>
      </c>
      <c r="K9" s="3">
        <f t="shared" si="1"/>
        <v>551.76</v>
      </c>
      <c r="L9" s="9">
        <f>44*1.045</f>
        <v>45.98</v>
      </c>
    </row>
    <row r="10" spans="2:12" x14ac:dyDescent="0.45">
      <c r="B10" s="5" t="s">
        <v>57</v>
      </c>
      <c r="C10" s="3">
        <f t="shared" si="3"/>
        <v>17236.800000000003</v>
      </c>
      <c r="D10" s="7">
        <f>1368*1.05</f>
        <v>1436.4</v>
      </c>
      <c r="J10" s="6" t="s">
        <v>58</v>
      </c>
      <c r="K10" s="3">
        <f t="shared" si="1"/>
        <v>551.76</v>
      </c>
      <c r="L10" s="9">
        <f t="shared" ref="L10:L12" si="4">44*1.045</f>
        <v>45.98</v>
      </c>
    </row>
    <row r="11" spans="2:12" x14ac:dyDescent="0.45">
      <c r="B11" s="5" t="s">
        <v>59</v>
      </c>
      <c r="C11" s="3">
        <f t="shared" si="3"/>
        <v>16833.599999999999</v>
      </c>
      <c r="D11" s="7">
        <f>1336*1.05</f>
        <v>1402.8</v>
      </c>
      <c r="J11" s="6" t="s">
        <v>60</v>
      </c>
      <c r="K11" s="3">
        <f t="shared" si="1"/>
        <v>551.76</v>
      </c>
      <c r="L11" s="9">
        <f t="shared" si="4"/>
        <v>45.98</v>
      </c>
    </row>
    <row r="12" spans="2:12" x14ac:dyDescent="0.45">
      <c r="B12" s="5" t="s">
        <v>27</v>
      </c>
      <c r="C12" s="3">
        <f t="shared" si="3"/>
        <v>29106</v>
      </c>
      <c r="D12" s="7">
        <f>2310*1.05</f>
        <v>2425.5</v>
      </c>
      <c r="J12" s="6" t="s">
        <v>61</v>
      </c>
      <c r="K12" s="3">
        <f t="shared" si="1"/>
        <v>551.76</v>
      </c>
      <c r="L12" s="9">
        <f t="shared" si="4"/>
        <v>45.98</v>
      </c>
    </row>
    <row r="13" spans="2:12" x14ac:dyDescent="0.45">
      <c r="J13" s="6" t="s">
        <v>62</v>
      </c>
      <c r="K13" s="3">
        <f t="shared" si="1"/>
        <v>288.41999999999996</v>
      </c>
      <c r="L13" s="9">
        <f>23*1.045</f>
        <v>24.034999999999997</v>
      </c>
    </row>
    <row r="14" spans="2:12" x14ac:dyDescent="0.45">
      <c r="J14" s="6" t="s">
        <v>63</v>
      </c>
      <c r="K14" s="3">
        <f t="shared" si="1"/>
        <v>288.41999999999996</v>
      </c>
      <c r="L14" s="9">
        <f t="shared" ref="L14:L16" si="5">23*1.045</f>
        <v>24.034999999999997</v>
      </c>
    </row>
    <row r="15" spans="2:12" x14ac:dyDescent="0.45">
      <c r="J15" s="6" t="s">
        <v>64</v>
      </c>
      <c r="K15" s="3">
        <f t="shared" si="1"/>
        <v>288.41999999999996</v>
      </c>
      <c r="L15" s="9">
        <f t="shared" si="5"/>
        <v>24.034999999999997</v>
      </c>
    </row>
    <row r="16" spans="2:12" x14ac:dyDescent="0.45">
      <c r="J16" s="6" t="s">
        <v>65</v>
      </c>
      <c r="K16" s="3">
        <f t="shared" si="1"/>
        <v>288.41999999999996</v>
      </c>
      <c r="L16" s="9">
        <f t="shared" si="5"/>
        <v>24.034999999999997</v>
      </c>
    </row>
    <row r="18" spans="10:10" x14ac:dyDescent="0.45">
      <c r="J18" s="1" t="s">
        <v>66</v>
      </c>
    </row>
  </sheetData>
  <sheetProtection algorithmName="SHA-512" hashValue="BwuQIZ3ADz17eyZmvpP4io+yKXDeibhgUTkHqa6hq9mmO8DGxHjlc8BriBrypBhdp4/czP/UtrgEQKr6/PeioA==" saltValue="n/v7f+97h6chA3dKmizZmg==" spinCount="100000" sheet="1" objects="1" scenarios="1"/>
  <mergeCells count="1">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208B-CBF7-4125-8C8D-9FC1EE805328}">
  <dimension ref="B2:L18"/>
  <sheetViews>
    <sheetView showGridLines="0" zoomScale="80" zoomScaleNormal="80" workbookViewId="0">
      <selection activeCell="D10" sqref="D10"/>
    </sheetView>
  </sheetViews>
  <sheetFormatPr defaultColWidth="9.19921875" defaultRowHeight="15.4" x14ac:dyDescent="0.45"/>
  <cols>
    <col min="1" max="1" width="4.73046875" style="1" customWidth="1"/>
    <col min="2" max="2" width="36.53125" style="1" bestFit="1" customWidth="1"/>
    <col min="3" max="3" width="10.46484375" style="1" bestFit="1" customWidth="1"/>
    <col min="4" max="4" width="10.19921875" style="1" bestFit="1" customWidth="1"/>
    <col min="5" max="5" width="9.19921875" style="1"/>
    <col min="6" max="6" width="24.19921875" style="1" bestFit="1" customWidth="1"/>
    <col min="7" max="7" width="9.53125" style="1" bestFit="1" customWidth="1"/>
    <col min="8" max="8" width="8.46484375" style="1" bestFit="1" customWidth="1"/>
    <col min="9" max="9" width="9.19921875" style="1"/>
    <col min="10" max="10" width="23.73046875" style="1" bestFit="1" customWidth="1"/>
    <col min="11" max="11" width="9.19921875" style="1"/>
    <col min="12" max="12" width="11.73046875" style="1" customWidth="1"/>
    <col min="13" max="16384" width="9.19921875" style="1"/>
  </cols>
  <sheetData>
    <row r="2" spans="2:12" x14ac:dyDescent="0.45">
      <c r="B2" s="128" t="s">
        <v>68</v>
      </c>
      <c r="C2" s="128"/>
      <c r="D2" s="128"/>
      <c r="E2" s="128"/>
      <c r="F2" s="128"/>
    </row>
    <row r="4" spans="2:12" x14ac:dyDescent="0.45">
      <c r="B4" s="2" t="s">
        <v>3</v>
      </c>
      <c r="C4" s="2" t="s">
        <v>44</v>
      </c>
      <c r="D4" s="4" t="s">
        <v>45</v>
      </c>
      <c r="F4" s="2" t="s">
        <v>46</v>
      </c>
      <c r="G4" s="2" t="s">
        <v>44</v>
      </c>
      <c r="H4" s="4" t="s">
        <v>45</v>
      </c>
      <c r="J4" s="2" t="s">
        <v>47</v>
      </c>
      <c r="K4" s="2" t="s">
        <v>44</v>
      </c>
      <c r="L4" s="4" t="s">
        <v>48</v>
      </c>
    </row>
    <row r="5" spans="2:12" x14ac:dyDescent="0.45">
      <c r="B5" s="5" t="s">
        <v>49</v>
      </c>
      <c r="C5" s="3">
        <f>(D5*12)</f>
        <v>1020.5999999999999</v>
      </c>
      <c r="D5" s="8">
        <f>81*1.05</f>
        <v>85.05</v>
      </c>
      <c r="F5" s="6" t="s">
        <v>50</v>
      </c>
      <c r="G5" s="3">
        <f>H5*12</f>
        <v>12.120000000000001</v>
      </c>
      <c r="H5" s="8">
        <f>1*1.01</f>
        <v>1.01</v>
      </c>
      <c r="J5" s="6" t="s">
        <v>51</v>
      </c>
      <c r="K5" s="3">
        <f>L5*12</f>
        <v>0</v>
      </c>
      <c r="L5" s="8">
        <f>59-59</f>
        <v>0</v>
      </c>
    </row>
    <row r="6" spans="2:12" x14ac:dyDescent="0.45">
      <c r="B6" s="5" t="s">
        <v>28</v>
      </c>
      <c r="C6" s="3">
        <f t="shared" ref="C6:C12" si="0">(D6*12)</f>
        <v>5380.2000000000007</v>
      </c>
      <c r="D6" s="8">
        <f>427*1.05</f>
        <v>448.35</v>
      </c>
      <c r="F6" s="6" t="s">
        <v>52</v>
      </c>
      <c r="G6" s="3">
        <f t="shared" ref="G6:G8" si="1">H6*12</f>
        <v>36.36</v>
      </c>
      <c r="H6" s="8">
        <f>3*1.01</f>
        <v>3.0300000000000002</v>
      </c>
      <c r="J6" s="6" t="s">
        <v>53</v>
      </c>
      <c r="K6" s="3">
        <f t="shared" ref="K6:K16" si="2">L6*12</f>
        <v>363.65999999999997</v>
      </c>
      <c r="L6" s="8">
        <f>(88-59)*1.045</f>
        <v>30.305</v>
      </c>
    </row>
    <row r="7" spans="2:12" x14ac:dyDescent="0.45">
      <c r="B7" s="5" t="s">
        <v>54</v>
      </c>
      <c r="C7" s="3">
        <f t="shared" si="0"/>
        <v>5254.2000000000007</v>
      </c>
      <c r="D7" s="8">
        <f>417*1.05</f>
        <v>437.85</v>
      </c>
      <c r="F7" s="6" t="s">
        <v>23</v>
      </c>
      <c r="G7" s="3">
        <f t="shared" si="1"/>
        <v>36.36</v>
      </c>
      <c r="H7" s="8">
        <f>3*1.01</f>
        <v>3.0300000000000002</v>
      </c>
      <c r="J7" s="6" t="s">
        <v>22</v>
      </c>
      <c r="K7" s="3">
        <f t="shared" si="2"/>
        <v>363.65999999999997</v>
      </c>
      <c r="L7" s="8">
        <f>(88-59)*1.045</f>
        <v>30.305</v>
      </c>
    </row>
    <row r="8" spans="2:12" x14ac:dyDescent="0.45">
      <c r="B8" s="5" t="s">
        <v>21</v>
      </c>
      <c r="C8" s="3">
        <f t="shared" si="0"/>
        <v>9072</v>
      </c>
      <c r="D8" s="8">
        <f>720*1.05</f>
        <v>756</v>
      </c>
      <c r="F8" s="6" t="s">
        <v>30</v>
      </c>
      <c r="G8" s="3">
        <f t="shared" si="1"/>
        <v>60.599999999999994</v>
      </c>
      <c r="H8" s="8">
        <f>5*1.01</f>
        <v>5.05</v>
      </c>
      <c r="J8" s="6" t="s">
        <v>29</v>
      </c>
      <c r="K8" s="3">
        <f t="shared" si="2"/>
        <v>940.5</v>
      </c>
      <c r="L8" s="8">
        <f>(134-59)*1.045</f>
        <v>78.375</v>
      </c>
    </row>
    <row r="9" spans="2:12" x14ac:dyDescent="0.45">
      <c r="B9" s="5" t="s">
        <v>55</v>
      </c>
      <c r="C9" s="3">
        <f t="shared" si="0"/>
        <v>1234.8000000000002</v>
      </c>
      <c r="D9" s="8">
        <f>98*1.05</f>
        <v>102.9</v>
      </c>
      <c r="J9" s="6" t="s">
        <v>56</v>
      </c>
      <c r="K9" s="3">
        <f t="shared" si="2"/>
        <v>0</v>
      </c>
      <c r="L9" s="8">
        <f>44-44</f>
        <v>0</v>
      </c>
    </row>
    <row r="10" spans="2:12" x14ac:dyDescent="0.45">
      <c r="B10" s="5" t="s">
        <v>57</v>
      </c>
      <c r="C10" s="3">
        <f t="shared" si="0"/>
        <v>6463.7999999999993</v>
      </c>
      <c r="D10" s="8">
        <f>513*1.05</f>
        <v>538.65</v>
      </c>
      <c r="J10" s="6" t="s">
        <v>58</v>
      </c>
      <c r="K10" s="3">
        <f t="shared" si="2"/>
        <v>225.71999999999997</v>
      </c>
      <c r="L10" s="8">
        <f>(62-44)*1.045</f>
        <v>18.809999999999999</v>
      </c>
    </row>
    <row r="11" spans="2:12" x14ac:dyDescent="0.45">
      <c r="B11" s="5" t="s">
        <v>59</v>
      </c>
      <c r="C11" s="3">
        <f t="shared" si="0"/>
        <v>6325.2000000000007</v>
      </c>
      <c r="D11" s="8">
        <f>502*1.05</f>
        <v>527.1</v>
      </c>
      <c r="J11" s="6" t="s">
        <v>60</v>
      </c>
      <c r="K11" s="3">
        <f t="shared" si="2"/>
        <v>225.71999999999997</v>
      </c>
      <c r="L11" s="8">
        <f>(62-44)*1.045</f>
        <v>18.809999999999999</v>
      </c>
    </row>
    <row r="12" spans="2:12" x14ac:dyDescent="0.45">
      <c r="B12" s="5" t="s">
        <v>27</v>
      </c>
      <c r="C12" s="3">
        <f t="shared" si="0"/>
        <v>10886.400000000001</v>
      </c>
      <c r="D12" s="8">
        <f>864*1.05</f>
        <v>907.2</v>
      </c>
      <c r="J12" s="6" t="s">
        <v>61</v>
      </c>
      <c r="K12" s="3">
        <f t="shared" si="2"/>
        <v>702.24</v>
      </c>
      <c r="L12" s="8">
        <f>(100-44)*1.045</f>
        <v>58.519999999999996</v>
      </c>
    </row>
    <row r="13" spans="2:12" x14ac:dyDescent="0.45">
      <c r="J13" s="6" t="s">
        <v>62</v>
      </c>
      <c r="K13" s="3">
        <f t="shared" si="2"/>
        <v>0</v>
      </c>
      <c r="L13" s="8">
        <f>23-23</f>
        <v>0</v>
      </c>
    </row>
    <row r="14" spans="2:12" x14ac:dyDescent="0.45">
      <c r="J14" s="6" t="s">
        <v>63</v>
      </c>
      <c r="K14" s="3">
        <f t="shared" si="2"/>
        <v>137.94</v>
      </c>
      <c r="L14" s="8">
        <f>(34-23)*1.045</f>
        <v>11.494999999999999</v>
      </c>
    </row>
    <row r="15" spans="2:12" x14ac:dyDescent="0.45">
      <c r="J15" s="6" t="s">
        <v>64</v>
      </c>
      <c r="K15" s="3">
        <f t="shared" si="2"/>
        <v>137.94</v>
      </c>
      <c r="L15" s="8">
        <f>(34-23)*1.045</f>
        <v>11.494999999999999</v>
      </c>
    </row>
    <row r="16" spans="2:12" x14ac:dyDescent="0.45">
      <c r="J16" s="6" t="s">
        <v>65</v>
      </c>
      <c r="K16" s="3">
        <f t="shared" si="2"/>
        <v>401.28</v>
      </c>
      <c r="L16" s="8">
        <f>(55-23)*1.045</f>
        <v>33.44</v>
      </c>
    </row>
    <row r="18" spans="10:10" x14ac:dyDescent="0.45">
      <c r="J18" s="1" t="s">
        <v>66</v>
      </c>
    </row>
  </sheetData>
  <sheetProtection algorithmName="SHA-512" hashValue="rs8A4l1xzBL9I5O9nnOwMamUp+grPn9/s5IeXJhonroFxXj974gnVIRJYdmUf6hWCHuMgSim4qZxyFhT0qB7zQ==" saltValue="j8PBos01icuZbCTBZU/P4g==" spinCount="100000" sheet="1" objects="1" scenarios="1"/>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5773f-3bf0-4d51-9b40-b4f529968875">
      <UserInfo>
        <DisplayName>Brenda Cannella</DisplayName>
        <AccountId>19</AccountId>
        <AccountType/>
      </UserInfo>
      <UserInfo>
        <DisplayName>Elias Moo</DisplayName>
        <AccountId>26</AccountId>
        <AccountType/>
      </UserInfo>
      <UserInfo>
        <DisplayName>Keith Parsons</DisplayName>
        <AccountId>32</AccountId>
        <AccountType/>
      </UserInfo>
      <UserInfo>
        <DisplayName>Barbara Anglada</DisplayName>
        <AccountId>41</AccountId>
        <AccountType/>
      </UserInfo>
      <UserInfo>
        <DisplayName>Matthew Schlanger</DisplayName>
        <AccountId>51</AccountId>
        <AccountType/>
      </UserInfo>
      <UserInfo>
        <DisplayName>Toni Vaeth</DisplayName>
        <AccountId>25</AccountId>
        <AccountType/>
      </UserInfo>
      <UserInfo>
        <DisplayName>Tammie Brisby</DisplayName>
        <AccountId>213</AccountId>
        <AccountType/>
      </UserInfo>
    </SharedWithUsers>
    <TaxCatchAll xmlns="c5a5773f-3bf0-4d51-9b40-b4f529968875" xsi:nil="true"/>
    <lcf76f155ced4ddcb4097134ff3c332f xmlns="9807348d-e230-470a-90d0-301bd10acb7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591C3CCD69654585158B6924B12E06" ma:contentTypeVersion="17" ma:contentTypeDescription="Create a new document." ma:contentTypeScope="" ma:versionID="4b32cb8691ce04c62fca731eed85268f">
  <xsd:schema xmlns:xsd="http://www.w3.org/2001/XMLSchema" xmlns:xs="http://www.w3.org/2001/XMLSchema" xmlns:p="http://schemas.microsoft.com/office/2006/metadata/properties" xmlns:ns2="9807348d-e230-470a-90d0-301bd10acb75" xmlns:ns3="c5a5773f-3bf0-4d51-9b40-b4f529968875" targetNamespace="http://schemas.microsoft.com/office/2006/metadata/properties" ma:root="true" ma:fieldsID="b5356b615c1d797b3cb5ad3d019adfd9" ns2:_="" ns3:_="">
    <xsd:import namespace="9807348d-e230-470a-90d0-301bd10acb75"/>
    <xsd:import namespace="c5a5773f-3bf0-4d51-9b40-b4f5299688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7348d-e230-470a-90d0-301bd10acb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fddbcaf-8f12-4105-9ef4-f64155011a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5773f-3bf0-4d51-9b40-b4f5299688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bda48b-550a-4e5f-bbc4-feac2a9710bf}" ma:internalName="TaxCatchAll" ma:showField="CatchAllData" ma:web="c5a5773f-3bf0-4d51-9b40-b4f5299688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E640-EA34-4361-8B1A-2FBE6B96E731}">
  <ds:schemaRefs>
    <ds:schemaRef ds:uri="http://schemas.microsoft.com/office/2006/metadata/properties"/>
    <ds:schemaRef ds:uri="http://schemas.microsoft.com/office/infopath/2007/PartnerControls"/>
    <ds:schemaRef ds:uri="c5a5773f-3bf0-4d51-9b40-b4f529968875"/>
    <ds:schemaRef ds:uri="9807348d-e230-470a-90d0-301bd10acb75"/>
  </ds:schemaRefs>
</ds:datastoreItem>
</file>

<file path=customXml/itemProps2.xml><?xml version="1.0" encoding="utf-8"?>
<ds:datastoreItem xmlns:ds="http://schemas.openxmlformats.org/officeDocument/2006/customXml" ds:itemID="{E5D085EF-08A9-4DA3-8A63-D2DF1669FDD7}">
  <ds:schemaRefs>
    <ds:schemaRef ds:uri="http://schemas.microsoft.com/sharepoint/v3/contenttype/forms"/>
  </ds:schemaRefs>
</ds:datastoreItem>
</file>

<file path=customXml/itemProps3.xml><?xml version="1.0" encoding="utf-8"?>
<ds:datastoreItem xmlns:ds="http://schemas.openxmlformats.org/officeDocument/2006/customXml" ds:itemID="{7E19EAC5-3868-447D-BF7A-E40F20748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7348d-e230-470a-90d0-301bd10acb75"/>
    <ds:schemaRef ds:uri="c5a5773f-3bf0-4d51-9b40-b4f5299688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Procedures</vt:lpstr>
      <vt:lpstr>Personnel Costs</vt:lpstr>
      <vt:lpstr>Employer Expense</vt:lpstr>
      <vt:lpstr>Employee Expense</vt:lpstr>
      <vt:lpstr>EEDENTAL</vt:lpstr>
      <vt:lpstr>EEHEALTH</vt:lpstr>
      <vt:lpstr>EEVISION</vt:lpstr>
      <vt:lpstr>EMPLOYERDENTAL</vt:lpstr>
      <vt:lpstr>EMPLOYERHEALTH</vt:lpstr>
      <vt:lpstr>EMPLOYERVISION</vt:lpstr>
      <vt:lpstr>'Personnel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Bush</dc:creator>
  <cp:keywords/>
  <dc:description/>
  <cp:lastModifiedBy>Michele Buice</cp:lastModifiedBy>
  <cp:revision/>
  <dcterms:created xsi:type="dcterms:W3CDTF">2016-12-15T19:27:22Z</dcterms:created>
  <dcterms:modified xsi:type="dcterms:W3CDTF">2025-04-08T02:20:06Z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0x010100D8591C3CCD69654585158B6924B12E06</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